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J:\SCHEDULE\2023\JAN 2023\"/>
    </mc:Choice>
  </mc:AlternateContent>
  <xr:revisionPtr revIDLastSave="0" documentId="13_ncr:1_{18A17379-9849-464D-B2E3-FDA1C268B348}" xr6:coauthVersionLast="47" xr6:coauthVersionMax="47" xr10:uidLastSave="{00000000-0000-0000-0000-000000000000}"/>
  <bookViews>
    <workbookView xWindow="-120" yWindow="-120" windowWidth="29040" windowHeight="15840" tabRatio="716" activeTab="5" xr2:uid="{00000000-000D-0000-FFFF-FFFF00000000}"/>
  </bookViews>
  <sheets>
    <sheet name="MENU" sheetId="35" r:id="rId1"/>
    <sheet name="MANZANILLO via SHA" sheetId="122" r:id="rId2"/>
    <sheet name="WCSA via NGB" sheetId="112" r:id="rId3"/>
    <sheet name="WCSA via TAO" sheetId="115" r:id="rId4"/>
    <sheet name="Panama+Caribbean via TAO" sheetId="113" r:id="rId5"/>
    <sheet name="S.AFRICA via SIN" sheetId="117" r:id="rId6"/>
    <sheet name="S.AMERICA via SIN" sheetId="116" r:id="rId7"/>
    <sheet name="EAST AFRICA via SIN" sheetId="120" r:id="rId8"/>
  </sheets>
  <definedNames>
    <definedName name="_xlnm._FilterDatabase" localSheetId="0" hidden="1">MENU!#REF!</definedName>
    <definedName name="_xlnm._FilterDatabase" localSheetId="5" hidden="1">'S.AFRICA via SIN'!#REF!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117" l="1"/>
  <c r="C25" i="120" l="1"/>
  <c r="B25" i="120"/>
  <c r="A25" i="120"/>
  <c r="C24" i="120"/>
  <c r="E24" i="120" s="1"/>
  <c r="B24" i="120"/>
  <c r="A24" i="120"/>
  <c r="C23" i="120"/>
  <c r="B23" i="120"/>
  <c r="A23" i="120"/>
  <c r="C21" i="120"/>
  <c r="B21" i="120"/>
  <c r="A21" i="120"/>
  <c r="C20" i="120"/>
  <c r="B20" i="120"/>
  <c r="A20" i="120"/>
  <c r="C19" i="120"/>
  <c r="B19" i="120"/>
  <c r="A19" i="120"/>
  <c r="C17" i="120"/>
  <c r="B17" i="120"/>
  <c r="A17" i="120"/>
  <c r="C16" i="120"/>
  <c r="B16" i="120"/>
  <c r="A16" i="120"/>
  <c r="C15" i="120"/>
  <c r="B15" i="120"/>
  <c r="A15" i="120"/>
  <c r="C13" i="120"/>
  <c r="B13" i="120"/>
  <c r="A13" i="120"/>
  <c r="C12" i="120"/>
  <c r="B12" i="120"/>
  <c r="A12" i="120"/>
  <c r="C11" i="120"/>
  <c r="B11" i="120"/>
  <c r="A11" i="120"/>
  <c r="E29" i="116"/>
  <c r="E25" i="116"/>
  <c r="E21" i="116"/>
  <c r="E28" i="116"/>
  <c r="E27" i="116"/>
  <c r="E24" i="116"/>
  <c r="E23" i="116"/>
  <c r="E20" i="116"/>
  <c r="E19" i="116"/>
  <c r="A14" i="113"/>
  <c r="B14" i="113"/>
  <c r="C14" i="113"/>
  <c r="D14" i="113"/>
  <c r="G13" i="113"/>
  <c r="G14" i="113" s="1"/>
  <c r="G12" i="113"/>
  <c r="G11" i="113"/>
  <c r="C14" i="115"/>
  <c r="D14" i="115" s="1"/>
  <c r="G12" i="115"/>
  <c r="G13" i="115" s="1"/>
  <c r="G14" i="115" s="1"/>
  <c r="C12" i="115"/>
  <c r="C13" i="115" s="1"/>
  <c r="C11" i="115"/>
  <c r="G17" i="112"/>
  <c r="G20" i="112" s="1"/>
  <c r="G23" i="112" s="1"/>
  <c r="G14" i="112"/>
  <c r="G24" i="112"/>
  <c r="G21" i="112"/>
  <c r="G18" i="112"/>
  <c r="G16" i="112"/>
  <c r="G22" i="112"/>
  <c r="G19" i="112"/>
  <c r="H16" i="117"/>
  <c r="H22" i="117"/>
  <c r="H28" i="117" s="1"/>
  <c r="H15" i="120"/>
  <c r="H14" i="120"/>
  <c r="H17" i="116"/>
  <c r="H15" i="116"/>
  <c r="A27" i="120"/>
  <c r="B27" i="120"/>
  <c r="A28" i="120"/>
  <c r="B28" i="120"/>
  <c r="A29" i="120"/>
  <c r="B29" i="120"/>
  <c r="B26" i="120"/>
  <c r="B27" i="116"/>
  <c r="B28" i="116"/>
  <c r="B29" i="116"/>
  <c r="A27" i="116"/>
  <c r="A28" i="116"/>
  <c r="A29" i="116"/>
  <c r="D12" i="115" l="1"/>
  <c r="P36" i="117"/>
  <c r="O36" i="117" s="1"/>
  <c r="R36" i="117" s="1"/>
  <c r="S36" i="117" s="1"/>
  <c r="I32" i="117"/>
  <c r="H20" i="117"/>
  <c r="H26" i="117" s="1"/>
  <c r="Q37" i="117"/>
  <c r="O37" i="117"/>
  <c r="N37" i="117" s="1"/>
  <c r="M37" i="117" s="1"/>
  <c r="I33" i="117"/>
  <c r="H19" i="116"/>
  <c r="J33" i="117" l="1"/>
  <c r="P24" i="117" l="1"/>
  <c r="O24" i="117" s="1"/>
  <c r="R24" i="117" s="1"/>
  <c r="S24" i="117" s="1"/>
  <c r="G15" i="112" l="1"/>
  <c r="G20" i="122"/>
  <c r="C14" i="122"/>
  <c r="C17" i="122" s="1"/>
  <c r="C20" i="122" s="1"/>
  <c r="D24" i="120" l="1"/>
  <c r="P12" i="117" l="1"/>
  <c r="O12" i="117" s="1"/>
  <c r="R12" i="117" s="1"/>
  <c r="S12" i="117" s="1"/>
  <c r="H15" i="117"/>
  <c r="H21" i="117" l="1"/>
  <c r="I21" i="117"/>
  <c r="I15" i="117"/>
  <c r="H20" i="116" l="1"/>
  <c r="H24" i="116" s="1"/>
  <c r="J34" i="117" l="1"/>
  <c r="K34" i="117" s="1"/>
  <c r="L34" i="117" s="1"/>
  <c r="O22" i="112"/>
  <c r="O19" i="112"/>
  <c r="L20" i="112" l="1"/>
  <c r="J16" i="117"/>
  <c r="K16" i="117" s="1"/>
  <c r="L16" i="117" s="1"/>
  <c r="H19" i="112"/>
  <c r="K19" i="112" s="1"/>
  <c r="J19" i="112" s="1"/>
  <c r="H22" i="112"/>
  <c r="K22" i="112" s="1"/>
  <c r="J22" i="112" s="1"/>
  <c r="N20" i="112"/>
  <c r="I20" i="112"/>
  <c r="M20" i="112"/>
  <c r="H20" i="112"/>
  <c r="N23" i="112" l="1"/>
  <c r="L23" i="112"/>
  <c r="M23" i="112"/>
  <c r="I23" i="112"/>
  <c r="H23" i="112"/>
  <c r="M19" i="112"/>
  <c r="M22" i="112"/>
  <c r="D28" i="120" l="1"/>
  <c r="C28" i="120"/>
  <c r="D20" i="120"/>
  <c r="D16" i="120"/>
  <c r="D12" i="120"/>
  <c r="D20" i="116"/>
  <c r="C20" i="116"/>
  <c r="B20" i="116"/>
  <c r="A20" i="116"/>
  <c r="D29" i="116"/>
  <c r="C29" i="116"/>
  <c r="D25" i="116"/>
  <c r="C25" i="116"/>
  <c r="B25" i="116"/>
  <c r="A25" i="116"/>
  <c r="D21" i="116"/>
  <c r="C21" i="116"/>
  <c r="B21" i="116"/>
  <c r="A21" i="116"/>
  <c r="A22" i="116"/>
  <c r="B22" i="116"/>
  <c r="A23" i="116"/>
  <c r="B23" i="116"/>
  <c r="C23" i="116"/>
  <c r="D17" i="116"/>
  <c r="C17" i="116"/>
  <c r="B17" i="116"/>
  <c r="A17" i="116"/>
  <c r="D13" i="116"/>
  <c r="C13" i="116"/>
  <c r="B13" i="116"/>
  <c r="A13" i="116"/>
  <c r="E36" i="117"/>
  <c r="E28" i="120" s="1"/>
  <c r="E30" i="117"/>
  <c r="E24" i="117"/>
  <c r="E18" i="117"/>
  <c r="E16" i="120" s="1"/>
  <c r="E12" i="117"/>
  <c r="E13" i="116" s="1"/>
  <c r="H23" i="120"/>
  <c r="H27" i="120" s="1"/>
  <c r="J27" i="120" s="1"/>
  <c r="H18" i="120"/>
  <c r="H22" i="120" s="1"/>
  <c r="H26" i="120" s="1"/>
  <c r="H23" i="116"/>
  <c r="H19" i="117"/>
  <c r="H25" i="117" s="1"/>
  <c r="H31" i="117" s="1"/>
  <c r="B22" i="120"/>
  <c r="B18" i="120"/>
  <c r="B14" i="120"/>
  <c r="B10" i="120"/>
  <c r="A18" i="120"/>
  <c r="A26" i="120"/>
  <c r="A22" i="120"/>
  <c r="A14" i="120"/>
  <c r="A10" i="120"/>
  <c r="C28" i="116"/>
  <c r="C29" i="120" s="1"/>
  <c r="E29" i="120" s="1"/>
  <c r="C27" i="116"/>
  <c r="C27" i="120" s="1"/>
  <c r="E27" i="120" s="1"/>
  <c r="C26" i="116"/>
  <c r="B26" i="116"/>
  <c r="A26" i="116"/>
  <c r="C16" i="116"/>
  <c r="C15" i="116"/>
  <c r="C14" i="116"/>
  <c r="C10" i="116"/>
  <c r="E10" i="116" s="1"/>
  <c r="B18" i="116"/>
  <c r="A18" i="116"/>
  <c r="B10" i="116"/>
  <c r="A10" i="116"/>
  <c r="E35" i="117"/>
  <c r="E34" i="117"/>
  <c r="E29" i="117"/>
  <c r="E28" i="117"/>
  <c r="E23" i="117"/>
  <c r="E22" i="117"/>
  <c r="E20" i="120" s="1"/>
  <c r="E11" i="117"/>
  <c r="E12" i="120" s="1"/>
  <c r="E10" i="117"/>
  <c r="Q31" i="117" l="1"/>
  <c r="O31" i="117"/>
  <c r="N31" i="117" s="1"/>
  <c r="M31" i="117" s="1"/>
  <c r="O25" i="117"/>
  <c r="N25" i="117" s="1"/>
  <c r="M25" i="117" s="1"/>
  <c r="Q25" i="117"/>
  <c r="E17" i="116"/>
  <c r="L23" i="116"/>
  <c r="M23" i="116"/>
  <c r="N23" i="116"/>
  <c r="I23" i="116"/>
  <c r="O23" i="116"/>
  <c r="K23" i="116"/>
  <c r="P23" i="116"/>
  <c r="H27" i="116"/>
  <c r="K27" i="116" s="1"/>
  <c r="N27" i="116" l="1"/>
  <c r="M27" i="116"/>
  <c r="I27" i="116"/>
  <c r="P27" i="116"/>
  <c r="O27" i="116"/>
  <c r="L27" i="116"/>
  <c r="G11" i="115"/>
  <c r="H20" i="122"/>
  <c r="K12" i="115" l="1"/>
  <c r="D20" i="122"/>
  <c r="I12" i="115"/>
  <c r="J12" i="115"/>
  <c r="L12" i="115"/>
  <c r="H12" i="115"/>
  <c r="H14" i="115" l="1"/>
  <c r="J14" i="115"/>
  <c r="K14" i="115"/>
  <c r="L14" i="115"/>
  <c r="I14" i="115"/>
  <c r="I13" i="115"/>
  <c r="L13" i="115"/>
  <c r="J13" i="115"/>
  <c r="K13" i="115"/>
  <c r="H13" i="115"/>
  <c r="I14" i="120"/>
  <c r="J19" i="120"/>
  <c r="J15" i="120"/>
  <c r="I18" i="120" l="1"/>
  <c r="I26" i="120"/>
  <c r="H28" i="116"/>
  <c r="P19" i="116"/>
  <c r="O19" i="116"/>
  <c r="N19" i="116"/>
  <c r="M19" i="116"/>
  <c r="L19" i="116"/>
  <c r="K19" i="116"/>
  <c r="I19" i="116"/>
  <c r="J22" i="117"/>
  <c r="K22" i="117" s="1"/>
  <c r="L22" i="117" s="1"/>
  <c r="I20" i="117"/>
  <c r="I8" i="117"/>
  <c r="J27" i="117"/>
  <c r="I27" i="117"/>
  <c r="H17" i="122"/>
  <c r="C20" i="112"/>
  <c r="D20" i="112" s="1"/>
  <c r="B20" i="112"/>
  <c r="A20" i="112"/>
  <c r="C17" i="112"/>
  <c r="D17" i="112" s="1"/>
  <c r="B17" i="112"/>
  <c r="A17" i="112"/>
  <c r="D17" i="122"/>
  <c r="B14" i="116"/>
  <c r="A14" i="116"/>
  <c r="E17" i="117"/>
  <c r="E16" i="117"/>
  <c r="G10" i="112"/>
  <c r="I14" i="117"/>
  <c r="I9" i="117"/>
  <c r="H14" i="113" l="1"/>
  <c r="I14" i="113"/>
  <c r="J14" i="113"/>
  <c r="K14" i="113"/>
  <c r="L14" i="113"/>
  <c r="M14" i="113"/>
  <c r="N14" i="113" s="1"/>
  <c r="M20" i="116"/>
  <c r="R20" i="116"/>
  <c r="K20" i="116"/>
  <c r="L20" i="116"/>
  <c r="J20" i="116"/>
  <c r="S20" i="116"/>
  <c r="H21" i="112"/>
  <c r="I21" i="112"/>
  <c r="N21" i="112"/>
  <c r="M21" i="112"/>
  <c r="H11" i="122"/>
  <c r="S13" i="116"/>
  <c r="R13" i="116"/>
  <c r="M13" i="116"/>
  <c r="L13" i="116"/>
  <c r="K13" i="116"/>
  <c r="J13" i="116"/>
  <c r="P15" i="116"/>
  <c r="O15" i="116"/>
  <c r="N15" i="116"/>
  <c r="M15" i="116"/>
  <c r="L15" i="116"/>
  <c r="K15" i="116"/>
  <c r="I15" i="116"/>
  <c r="Q13" i="117"/>
  <c r="O13" i="117"/>
  <c r="N13" i="117" s="1"/>
  <c r="M13" i="117" s="1"/>
  <c r="J10" i="117"/>
  <c r="K10" i="117" s="1"/>
  <c r="L10" i="117" s="1"/>
  <c r="I24" i="112" l="1"/>
  <c r="H24" i="112"/>
  <c r="N24" i="112"/>
  <c r="M24" i="112"/>
  <c r="S28" i="116"/>
  <c r="L28" i="116"/>
  <c r="K28" i="116"/>
  <c r="R28" i="116"/>
  <c r="M28" i="116"/>
  <c r="J28" i="116"/>
  <c r="I26" i="117"/>
  <c r="C24" i="116"/>
  <c r="C19" i="116"/>
  <c r="C12" i="116"/>
  <c r="C11" i="116"/>
  <c r="E11" i="120" s="1"/>
  <c r="B24" i="116"/>
  <c r="A24" i="116"/>
  <c r="B19" i="116"/>
  <c r="A19" i="116"/>
  <c r="B16" i="116"/>
  <c r="B15" i="116"/>
  <c r="A16" i="116"/>
  <c r="A15" i="116"/>
  <c r="B12" i="116"/>
  <c r="B11" i="116"/>
  <c r="A12" i="116"/>
  <c r="A11" i="116"/>
  <c r="A11" i="113" l="1"/>
  <c r="B11" i="113"/>
  <c r="A12" i="113"/>
  <c r="B12" i="113"/>
  <c r="A13" i="113"/>
  <c r="B13" i="113"/>
  <c r="C10" i="113"/>
  <c r="D10" i="113" s="1"/>
  <c r="B10" i="113"/>
  <c r="A10" i="113"/>
  <c r="C14" i="112"/>
  <c r="C11" i="112"/>
  <c r="B11" i="112"/>
  <c r="B14" i="112"/>
  <c r="A14" i="112"/>
  <c r="A11" i="112"/>
  <c r="J11" i="120" l="1"/>
  <c r="E25" i="120"/>
  <c r="E23" i="120"/>
  <c r="E21" i="120"/>
  <c r="E19" i="120"/>
  <c r="E17" i="120"/>
  <c r="E15" i="120"/>
  <c r="O19" i="117" l="1"/>
  <c r="J28" i="117" l="1"/>
  <c r="K28" i="117" s="1"/>
  <c r="L28" i="117" s="1"/>
  <c r="D11" i="112" l="1"/>
  <c r="E13" i="120"/>
  <c r="E12" i="116"/>
  <c r="E11" i="116"/>
  <c r="N19" i="117"/>
  <c r="M19" i="117" s="1"/>
  <c r="Q19" i="117"/>
  <c r="L11" i="112"/>
  <c r="J23" i="120" l="1"/>
  <c r="D11" i="122"/>
  <c r="G13" i="112" l="1"/>
  <c r="D14" i="122"/>
  <c r="H14" i="122"/>
  <c r="C11" i="113" l="1"/>
  <c r="D11" i="113" s="1"/>
  <c r="D11" i="115"/>
  <c r="C12" i="113" l="1"/>
  <c r="D12" i="113" s="1"/>
  <c r="H10" i="113"/>
  <c r="I10" i="113"/>
  <c r="J10" i="113"/>
  <c r="K10" i="113"/>
  <c r="L10" i="113"/>
  <c r="M10" i="113"/>
  <c r="N10" i="113" s="1"/>
  <c r="D13" i="115" l="1"/>
  <c r="C13" i="113"/>
  <c r="D13" i="113" s="1"/>
  <c r="L14" i="112"/>
  <c r="I14" i="112" l="1"/>
  <c r="N14" i="112"/>
  <c r="M14" i="112"/>
  <c r="H14" i="112"/>
  <c r="D10" i="115"/>
  <c r="K11" i="115" l="1"/>
  <c r="L10" i="115"/>
  <c r="K10" i="115"/>
  <c r="J10" i="115"/>
  <c r="I10" i="115"/>
  <c r="H10" i="115"/>
  <c r="M15" i="112"/>
  <c r="N12" i="112"/>
  <c r="M12" i="112"/>
  <c r="I12" i="112"/>
  <c r="H12" i="112"/>
  <c r="N11" i="112"/>
  <c r="M11" i="112"/>
  <c r="I11" i="112"/>
  <c r="H11" i="112"/>
  <c r="O10" i="112"/>
  <c r="H10" i="112"/>
  <c r="K10" i="112" s="1"/>
  <c r="O13" i="112"/>
  <c r="M10" i="112" l="1"/>
  <c r="J10" i="112"/>
  <c r="H11" i="115"/>
  <c r="N15" i="112"/>
  <c r="H13" i="112"/>
  <c r="K13" i="112" s="1"/>
  <c r="H17" i="112"/>
  <c r="L11" i="115"/>
  <c r="H15" i="112"/>
  <c r="I11" i="115"/>
  <c r="J11" i="115"/>
  <c r="I15" i="112"/>
  <c r="L17" i="112" l="1"/>
  <c r="M13" i="112"/>
  <c r="J13" i="112"/>
  <c r="I17" i="112"/>
  <c r="N17" i="112"/>
  <c r="M17" i="112"/>
  <c r="H18" i="112"/>
  <c r="M18" i="112"/>
  <c r="I18" i="112"/>
  <c r="N18" i="112"/>
  <c r="O16" i="112"/>
  <c r="H16" i="112"/>
  <c r="K16" i="112" s="1"/>
  <c r="M16" i="112" l="1"/>
  <c r="J16" i="112"/>
  <c r="I11" i="116" l="1"/>
  <c r="I10" i="120"/>
  <c r="I22" i="120" l="1"/>
  <c r="N11" i="116" l="1"/>
  <c r="L11" i="116" l="1"/>
  <c r="P11" i="116"/>
  <c r="K11" i="116"/>
  <c r="M11" i="116"/>
  <c r="O11" i="116"/>
  <c r="J11" i="113" l="1"/>
  <c r="M11" i="113" l="1"/>
  <c r="N11" i="113" s="1"/>
  <c r="I11" i="113"/>
  <c r="L11" i="113"/>
  <c r="H11" i="113"/>
  <c r="K11" i="113"/>
  <c r="D14" i="112" l="1"/>
  <c r="R17" i="116" l="1"/>
  <c r="L17" i="116"/>
  <c r="J17" i="116"/>
  <c r="M17" i="116"/>
  <c r="K17" i="116"/>
  <c r="S17" i="116"/>
  <c r="M24" i="116"/>
  <c r="K24" i="116"/>
  <c r="L24" i="116"/>
  <c r="J24" i="116"/>
  <c r="S24" i="116"/>
  <c r="R24" i="116"/>
  <c r="M12" i="113" l="1"/>
  <c r="N12" i="113" s="1"/>
  <c r="I12" i="113"/>
  <c r="L12" i="113"/>
  <c r="H12" i="113"/>
  <c r="K12" i="113"/>
  <c r="J12" i="113"/>
  <c r="K13" i="113" l="1"/>
  <c r="I13" i="113"/>
  <c r="H13" i="113"/>
  <c r="J13" i="113"/>
  <c r="M13" i="113"/>
  <c r="N13" i="113" s="1"/>
  <c r="L13" i="113"/>
</calcChain>
</file>

<file path=xl/sharedStrings.xml><?xml version="1.0" encoding="utf-8"?>
<sst xmlns="http://schemas.openxmlformats.org/spreadsheetml/2006/main" count="800" uniqueCount="245">
  <si>
    <t>COSCO SHIPPING LINES (VIETNAM)</t>
  </si>
  <si>
    <t>CLICK HERE</t>
  </si>
  <si>
    <t>WCSA - (MANZANILLO, LAZARO CARDENAS, PUERTO QUETZAL, BUENAVENTURA, GUAYAQUIL, CALLAO, SAN ANTONIO via NINGBO)</t>
  </si>
  <si>
    <t>WCSA - ENSENADA, MANZANILLO (MEXICO), CALLAO, SAN ANTONIO via QINGDAO</t>
  </si>
  <si>
    <t>PANAMA &amp; CARIBBEAN - ENSENADA, MANZANILLO(MEXICO/PANAMA), CARTAGENA, KINGSTON, CAUCEDO, PORT OF SPAIN via TAO</t>
  </si>
  <si>
    <t>SOUTH AMERICA via SINGAPORE  (SANTOS,MONTEVIDEO,BUENOS AIRES , RIO DE JANEIRO, NAGEGANTES, PARANAGUA)</t>
  </si>
  <si>
    <t>SOUTH AFRICA (DURBAN, CAPE TOWN)</t>
  </si>
  <si>
    <t>EAST AFRICA (MOMBASA, DAR ES SALAAM)</t>
  </si>
  <si>
    <t xml:space="preserve">For rate inquiries, please contact : </t>
  </si>
  <si>
    <t xml:space="preserve">SAFI TOWER, 209 NGUYEN VAN THU STREET, DISTRICT 1, HO CHI MINH CITY </t>
  </si>
  <si>
    <t xml:space="preserve">TEL : 84.8.38290000        FAX : 84.8. 39307268 </t>
  </si>
  <si>
    <t>WEBSITE: WWW.COSCON.COM</t>
  </si>
  <si>
    <t>CENTRAL &amp; SOUTH AMERICA SERVICE (WCSA) via NGB</t>
  </si>
  <si>
    <t>ACAJUTLA/ SAN LORENZO/ CORINTO/ CALDERA via MANZANILLO,MX by FEEDER</t>
  </si>
  <si>
    <t>BACK TO MENU</t>
  </si>
  <si>
    <t>IQUIQUE via CALLAO (WSA2, WSA3, WSA4)</t>
  </si>
  <si>
    <t>FEEDER (CV2-N)</t>
  </si>
  <si>
    <t>ETD</t>
  </si>
  <si>
    <t>ETA</t>
  </si>
  <si>
    <t>INTENDED</t>
  </si>
  <si>
    <t>T/S NINGBO</t>
  </si>
  <si>
    <t>CAT LAI</t>
  </si>
  <si>
    <t>NINGBO</t>
  </si>
  <si>
    <t xml:space="preserve">CONNECTING VESSEL </t>
  </si>
  <si>
    <t>MANZANILLO, MX</t>
  </si>
  <si>
    <t>LAZARO CARDENAS</t>
  </si>
  <si>
    <t>BUENAVENTURA</t>
  </si>
  <si>
    <t>PUERTO QUETZAL</t>
  </si>
  <si>
    <t>CALLAO</t>
  </si>
  <si>
    <t>GUAYAQUIL</t>
  </si>
  <si>
    <t>SAN ANTONIO</t>
  </si>
  <si>
    <t>-</t>
  </si>
  <si>
    <t xml:space="preserve">ABOVE SAILING SCHEDULE IS SUBJECT TO CHANGE WITH /WITHOUT PRIOR NOTICE </t>
  </si>
  <si>
    <t>Remarks for closing time:</t>
  </si>
  <si>
    <t>14:00 FRI at CAT LAI</t>
  </si>
  <si>
    <t>T/S QINGDAO</t>
  </si>
  <si>
    <t>TAO</t>
  </si>
  <si>
    <t>MON</t>
  </si>
  <si>
    <t>SAT</t>
  </si>
  <si>
    <t>WCSA via QINGDAO</t>
  </si>
  <si>
    <t>VALPARAISO via CALLAO (STOP SVC FROM 8-MAY-19)</t>
  </si>
  <si>
    <t>ENSENADA</t>
  </si>
  <si>
    <t>MANZANILLO, MX
(ZLO03)</t>
  </si>
  <si>
    <t>LIRQUEN, CHILE</t>
  </si>
  <si>
    <t>SAN ANTONIO,
CHILE</t>
  </si>
  <si>
    <t>02:00 MON at CAT LAI</t>
  </si>
  <si>
    <t>PANAMA &amp; CARIBBEAN via TAO</t>
  </si>
  <si>
    <t>ALTAMIRA/VERACRUZ/PROGRESO via KINGSTON by FEEDER</t>
  </si>
  <si>
    <t>MANZANILLO, MX (ZLO03)</t>
  </si>
  <si>
    <t>BALBOA
(BBA01)</t>
  </si>
  <si>
    <t>MANZANILLO, PANAMA (MZL01)</t>
  </si>
  <si>
    <t>CARTAGENA
(CTG02)</t>
  </si>
  <si>
    <t>KINGSTON
(KIG01)</t>
  </si>
  <si>
    <t>CAUCEDO
(CAU01)</t>
  </si>
  <si>
    <t>Shipments to Cuba will be transshipped at Cartagena instead of Manzanillo, Panama on CAX1 lines wef 1/Sep/2019.</t>
  </si>
  <si>
    <t>WSA</t>
  </si>
  <si>
    <t>WSA2</t>
  </si>
  <si>
    <t>WSA4</t>
  </si>
  <si>
    <t>CAX1 E</t>
  </si>
  <si>
    <t>SOUTH AMERICA SERVICE (ECSA) via SGP</t>
  </si>
  <si>
    <t>T/S SINGAPORE</t>
  </si>
  <si>
    <t>SIN</t>
  </si>
  <si>
    <t>RIO DE JANEIRO</t>
  </si>
  <si>
    <t>ITAGUAI</t>
  </si>
  <si>
    <t>SANTOS</t>
  </si>
  <si>
    <t>PARANAGUA</t>
  </si>
  <si>
    <t>NAVEGANTES</t>
  </si>
  <si>
    <t>MONTEVIDEO</t>
  </si>
  <si>
    <t>BUENOS AIRES</t>
  </si>
  <si>
    <t>RIO GRANDE</t>
  </si>
  <si>
    <t>IMBITUBA</t>
  </si>
  <si>
    <t>ITAJAI</t>
  </si>
  <si>
    <t>ITAPOA</t>
  </si>
  <si>
    <t xml:space="preserve">08:00 AM SAT in CAT LAI (SUN Feeder) </t>
  </si>
  <si>
    <t>07:00 AM SUN in CAT LAI</t>
  </si>
  <si>
    <t>As per updated info,  extra loader M/V "XIN WU HAN" 098W/E (ESA2 RSS 098 W) ETD SIN 14 SEP will not call Buenos Aires this time, other ports remain unchanges.</t>
  </si>
  <si>
    <t>(JOHANNESBURG &amp; PRETORIA via DURBAN by RAIL)</t>
  </si>
  <si>
    <t>DURBAN</t>
  </si>
  <si>
    <t>CAPE TOWN</t>
  </si>
  <si>
    <t>POINTE NOIRE</t>
  </si>
  <si>
    <t>CONNECTING VESSEL</t>
  </si>
  <si>
    <t>APAPA</t>
  </si>
  <si>
    <t>TINCAN</t>
  </si>
  <si>
    <t>TEMA (MPS New Terminal 3)</t>
  </si>
  <si>
    <t>LOME</t>
  </si>
  <si>
    <t>ABIDJAN</t>
  </si>
  <si>
    <t>COTONOU</t>
  </si>
  <si>
    <t>ONNE</t>
  </si>
  <si>
    <t>MOMBASA</t>
  </si>
  <si>
    <t>ESA</t>
  </si>
  <si>
    <t>ESA2</t>
  </si>
  <si>
    <t>ZAX3</t>
  </si>
  <si>
    <t xml:space="preserve">ZAX2 </t>
  </si>
  <si>
    <t>WAX2</t>
  </si>
  <si>
    <t>WAX3</t>
  </si>
  <si>
    <t>WAX4</t>
  </si>
  <si>
    <t>WAX1</t>
  </si>
  <si>
    <t>AFRICA&amp; SOUTH  EAST AMERICA SERVICE</t>
  </si>
  <si>
    <r>
      <t xml:space="preserve">For booking inquiries, please contact : </t>
    </r>
    <r>
      <rPr>
        <b/>
        <u/>
        <sz val="11"/>
        <color indexed="12"/>
        <rFont val="Arial"/>
        <family val="2"/>
      </rPr>
      <t>sgn.oth.cus@coscon.com</t>
    </r>
  </si>
  <si>
    <r>
      <t xml:space="preserve">For rate inquiries, please contact : </t>
    </r>
    <r>
      <rPr>
        <b/>
        <u/>
        <sz val="11"/>
        <color indexed="12"/>
        <rFont val="Arial"/>
        <family val="2"/>
      </rPr>
      <t>msdsgn@coscon.com</t>
    </r>
  </si>
  <si>
    <t>COLON CONTAINER TERMINAL via QINGDAO</t>
  </si>
  <si>
    <t>PORT OF SPAIN 
(via CAUCEDO)</t>
  </si>
  <si>
    <r>
      <rPr>
        <b/>
        <sz val="14"/>
        <color indexed="10"/>
        <rFont val="Arial"/>
        <family val="2"/>
      </rPr>
      <t xml:space="preserve">VALPARAISO via CALLAO </t>
    </r>
    <r>
      <rPr>
        <b/>
        <sz val="14"/>
        <color indexed="12"/>
        <rFont val="Arial"/>
        <family val="2"/>
      </rPr>
      <t>(</t>
    </r>
    <r>
      <rPr>
        <b/>
        <sz val="14"/>
        <color indexed="10"/>
        <rFont val="Arial"/>
        <family val="2"/>
      </rPr>
      <t>STOP SVC FROM 8-MAY-19</t>
    </r>
    <r>
      <rPr>
        <b/>
        <sz val="14"/>
        <color indexed="12"/>
        <rFont val="Arial"/>
        <family val="2"/>
      </rPr>
      <t>) / BUNAVENTURA</t>
    </r>
  </si>
  <si>
    <t>WEST AFRICA via PKL (APAPA, TINCAN, TEMA)</t>
  </si>
  <si>
    <t>WSA3-E</t>
  </si>
  <si>
    <t>EAX1-W</t>
  </si>
  <si>
    <t>Dar-es-salaam</t>
  </si>
  <si>
    <t>SOUTH AFRICA + SOUTH WEST AFRICA + WEST AFRICA SERVICE via SGP</t>
  </si>
  <si>
    <r>
      <t>LUANDA(Sogester)
(</t>
    </r>
    <r>
      <rPr>
        <b/>
        <sz val="11"/>
        <color rgb="FFFF0000"/>
        <rFont val="Arial"/>
        <family val="2"/>
      </rPr>
      <t>LDA01</t>
    </r>
    <r>
      <rPr>
        <b/>
        <sz val="11"/>
        <rFont val="Arial"/>
        <family val="2"/>
      </rPr>
      <t>)</t>
    </r>
  </si>
  <si>
    <t>EAX2-W</t>
  </si>
  <si>
    <t>MANZANILLO, MX via SHA (WSA Service)</t>
  </si>
  <si>
    <t>SHANGHAI</t>
  </si>
  <si>
    <t>MANZANILLO, MX (ZLO04)</t>
  </si>
  <si>
    <t>WSA-E</t>
  </si>
  <si>
    <t>BLANK SAILING</t>
  </si>
  <si>
    <t>22:00 FRI in TCHP // 04:00 AM FRI in CAT LAI // 22:00 PM THU at TRANSIMEX, TANAMEXCO (don’t accept ICD PHUOCLONG /BINHDUONG)</t>
  </si>
  <si>
    <t>FEEDER
(VSX - VTS - IHX)</t>
  </si>
  <si>
    <t>BALBOA</t>
  </si>
  <si>
    <t>SUN</t>
  </si>
  <si>
    <t>FEEDER
(QVS - VTS - IHX)</t>
  </si>
  <si>
    <t>FEEDER (CV2 E)</t>
  </si>
  <si>
    <t xml:space="preserve"> </t>
  </si>
  <si>
    <t>TUE</t>
  </si>
  <si>
    <t>FEEDER
(VTS - IHX - VSX)</t>
  </si>
  <si>
    <t>FEEDER (CV2-E)</t>
  </si>
  <si>
    <t>ZHONG HANG SHENG</t>
  </si>
  <si>
    <t>EXPRESS ARGENTINA</t>
  </si>
  <si>
    <t>AS PAMELA</t>
  </si>
  <si>
    <t>SANTA LOUKIA</t>
  </si>
  <si>
    <t>CSCL LIMA</t>
  </si>
  <si>
    <t>CAPE FAWLEY</t>
  </si>
  <si>
    <t>HANSA OSTERBURG</t>
  </si>
  <si>
    <t>046E</t>
  </si>
  <si>
    <t>148E</t>
  </si>
  <si>
    <t>CMA CGM ALASKA</t>
  </si>
  <si>
    <t>243W</t>
  </si>
  <si>
    <t>244W</t>
  </si>
  <si>
    <t>245W</t>
  </si>
  <si>
    <t>GIALOVA</t>
  </si>
  <si>
    <t>MAERSK SOFIA</t>
  </si>
  <si>
    <t>SINAR SUNDA</t>
  </si>
  <si>
    <t>EVER LEGEND</t>
  </si>
  <si>
    <t>XIN MEI ZHOU</t>
  </si>
  <si>
    <t xml:space="preserve">	
EVER LEGEND</t>
  </si>
  <si>
    <t>053E</t>
  </si>
  <si>
    <t>EVER LOGIC</t>
  </si>
  <si>
    <t>062E</t>
  </si>
  <si>
    <t xml:space="preserve">	
KOTA PURI</t>
  </si>
  <si>
    <t>WAN HAI 723</t>
  </si>
  <si>
    <t>CAP ANDREAS</t>
  </si>
  <si>
    <t>HENG HUI 6</t>
  </si>
  <si>
    <t>CSCL WINTER</t>
  </si>
  <si>
    <t>LAKONIA</t>
  </si>
  <si>
    <t>CF ATHENA</t>
  </si>
  <si>
    <t>BEAR MOUNTAIN BRIDGE</t>
  </si>
  <si>
    <t>075W</t>
  </si>
  <si>
    <t>ZIM PACIFIC</t>
  </si>
  <si>
    <t>NAVIOS MAGNOLIA</t>
  </si>
  <si>
    <t>111W</t>
  </si>
  <si>
    <t xml:space="preserve">	
NAVIOS DESTINY</t>
  </si>
  <si>
    <t>COSCO FUZHOU</t>
  </si>
  <si>
    <t>121W</t>
  </si>
  <si>
    <t xml:space="preserve">	
NORTHERN JUVENILE</t>
  </si>
  <si>
    <t>04FDNW1MA</t>
  </si>
  <si>
    <t>APL SANTIAGO</t>
  </si>
  <si>
    <t>04FDPW1MA</t>
  </si>
  <si>
    <t>CYPRESS</t>
  </si>
  <si>
    <t>04FDRW1MA</t>
  </si>
  <si>
    <t>155N</t>
  </si>
  <si>
    <t>049N</t>
  </si>
  <si>
    <t>051E</t>
  </si>
  <si>
    <t xml:space="preserve">	
EVER LYRIC</t>
  </si>
  <si>
    <t>0613-056E</t>
  </si>
  <si>
    <t>025E</t>
  </si>
  <si>
    <t>007E</t>
  </si>
  <si>
    <t>014E</t>
  </si>
  <si>
    <t>CMA CGM ARGENTINA</t>
  </si>
  <si>
    <t>0MHDXE1MA</t>
  </si>
  <si>
    <t>CMA CGM MUMBAI</t>
  </si>
  <si>
    <t xml:space="preserve">	
0MHDZE1MA
 </t>
  </si>
  <si>
    <t xml:space="preserve">0MHE1E1MA
	</t>
  </si>
  <si>
    <t>155E</t>
  </si>
  <si>
    <t>049E</t>
  </si>
  <si>
    <t>010E</t>
  </si>
  <si>
    <t xml:space="preserve">	SEASPAN HUDSON</t>
  </si>
  <si>
    <t>017E</t>
  </si>
  <si>
    <t>KUALA LUMPUR EXPRESS</t>
  </si>
  <si>
    <t>052E</t>
  </si>
  <si>
    <t>089S</t>
  </si>
  <si>
    <t>045S</t>
  </si>
  <si>
    <t>130S</t>
  </si>
  <si>
    <t>209S</t>
  </si>
  <si>
    <t>046S</t>
  </si>
  <si>
    <t>148S</t>
  </si>
  <si>
    <t>090S</t>
  </si>
  <si>
    <t>047S</t>
  </si>
  <si>
    <t>131S</t>
  </si>
  <si>
    <t>210S</t>
  </si>
  <si>
    <t>048S</t>
  </si>
  <si>
    <t>149S</t>
  </si>
  <si>
    <t>EVER LOADING</t>
  </si>
  <si>
    <t>1519-055W</t>
  </si>
  <si>
    <t>COSCO SHIPPING THAMES</t>
  </si>
  <si>
    <t>025W</t>
  </si>
  <si>
    <t>EVER LIVELY</t>
  </si>
  <si>
    <t>1521-055W</t>
  </si>
  <si>
    <t>COSCO SHIPPING SEINE</t>
  </si>
  <si>
    <t>029W</t>
  </si>
  <si>
    <t xml:space="preserve">	
KURE</t>
  </si>
  <si>
    <t>024W</t>
  </si>
  <si>
    <t xml:space="preserve">	
CMA CGM MISSOURI</t>
  </si>
  <si>
    <t>0BDE7W1MA</t>
  </si>
  <si>
    <t>SEAMAX ROWAYTON</t>
  </si>
  <si>
    <t xml:space="preserve">0BDEBW1MA
 </t>
  </si>
  <si>
    <t>KOTA PELANGI</t>
  </si>
  <si>
    <t>0032W</t>
  </si>
  <si>
    <t>049W</t>
  </si>
  <si>
    <t>301W</t>
  </si>
  <si>
    <t xml:space="preserve">	
COSCO FUZHOU</t>
  </si>
  <si>
    <t>123W</t>
  </si>
  <si>
    <t>SPIL CAYA</t>
  </si>
  <si>
    <t>303W</t>
  </si>
  <si>
    <t xml:space="preserve">	
NATAL</t>
  </si>
  <si>
    <t>126W</t>
  </si>
  <si>
    <t xml:space="preserve">	
JPO AQUARIUS</t>
  </si>
  <si>
    <t>MAERSK NEW DELHI</t>
  </si>
  <si>
    <t>304W</t>
  </si>
  <si>
    <t>305W</t>
  </si>
  <si>
    <t>106W</t>
  </si>
  <si>
    <t>GEORGE WASHINGTON BRIDGE</t>
  </si>
  <si>
    <t>297W</t>
  </si>
  <si>
    <t xml:space="preserve">	
KOTA LEKAS</t>
  </si>
  <si>
    <t>502W</t>
  </si>
  <si>
    <t>EVER UNITED</t>
  </si>
  <si>
    <t>192W</t>
  </si>
  <si>
    <t xml:space="preserve">	
EVER DEVOTE</t>
  </si>
  <si>
    <t>164W</t>
  </si>
  <si>
    <t xml:space="preserve">	SEASPAN KYOTO</t>
  </si>
  <si>
    <t>096W</t>
  </si>
  <si>
    <t xml:space="preserve">	
SEASPAN TOKYO</t>
  </si>
  <si>
    <t>002W</t>
  </si>
  <si>
    <t>NYK CONSTELLATION</t>
  </si>
  <si>
    <t>092W</t>
  </si>
  <si>
    <t>ALEXANDRIA BRIDGE</t>
  </si>
  <si>
    <t>124W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</si>
</sst>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dd/mm"/>
    <numFmt numFmtId="165" formatCode="&quot;Lilium V.&quot;#&quot;S&quot;"/>
    <numFmt numFmtId="166" formatCode="[$-409]d\-mmm;@"/>
    <numFmt numFmtId="167" formatCode="[$€-C07]\ #,##0"/>
    <numFmt numFmtId="168" formatCode="[$-409]d/mmm;@"/>
  </numFmts>
  <fonts count="92">
    <font>
      <sz val="12"/>
      <name val=".VnTime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u/>
      <sz val="7.5"/>
      <color indexed="12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sz val="8"/>
      <name val=".VnTime"/>
      <family val="2"/>
    </font>
    <font>
      <sz val="11"/>
      <name val="바탕체"/>
      <family val="1"/>
      <charset val="129"/>
    </font>
    <font>
      <sz val="12"/>
      <name val="宋体"/>
      <charset val="134"/>
    </font>
    <font>
      <sz val="11"/>
      <color indexed="10"/>
      <name val="Arial"/>
      <family val="2"/>
    </font>
    <font>
      <sz val="12"/>
      <name val=".VnTime"/>
      <family val="2"/>
    </font>
    <font>
      <sz val="12"/>
      <name val="Times New Roman"/>
      <family val="1"/>
    </font>
    <font>
      <sz val="10"/>
      <color indexed="17"/>
      <name val="Arial"/>
      <family val="2"/>
    </font>
    <font>
      <b/>
      <sz val="14"/>
      <color indexed="17"/>
      <name val="Arial"/>
      <family val="2"/>
    </font>
    <font>
      <sz val="11"/>
      <color indexed="8"/>
      <name val="宋体"/>
      <charset val="134"/>
    </font>
    <font>
      <sz val="12"/>
      <name val="宋体"/>
      <family val="3"/>
      <charset val="134"/>
    </font>
    <font>
      <sz val="11"/>
      <color indexed="9"/>
      <name val="宋体"/>
      <charset val="134"/>
    </font>
    <font>
      <sz val="10"/>
      <color indexed="8"/>
      <name val="Times New Roman"/>
      <family val="2"/>
      <charset val="238"/>
    </font>
    <font>
      <sz val="10"/>
      <name val="Times New Roman CE"/>
      <charset val="23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0"/>
      <color indexed="20"/>
      <name val="Arial"/>
      <family val="2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indexed="17"/>
      <name val="Arial"/>
      <family val="2"/>
    </font>
    <font>
      <b/>
      <sz val="11"/>
      <name val="Arial"/>
      <family val="2"/>
    </font>
    <font>
      <b/>
      <sz val="11"/>
      <color rgb="FF00B0F0"/>
      <name val="Arial"/>
      <family val="2"/>
    </font>
    <font>
      <b/>
      <sz val="11"/>
      <color theme="1"/>
      <name val="Arial"/>
      <family val="2"/>
    </font>
    <font>
      <b/>
      <sz val="11"/>
      <color theme="9" tint="-0.499984740745262"/>
      <name val="Arial"/>
      <family val="2"/>
    </font>
    <font>
      <b/>
      <u/>
      <sz val="14"/>
      <color indexed="8"/>
      <name val="Arial"/>
      <family val="2"/>
    </font>
    <font>
      <b/>
      <sz val="14"/>
      <name val="Arial"/>
      <family val="2"/>
    </font>
    <font>
      <b/>
      <u/>
      <sz val="14"/>
      <color indexed="12"/>
      <name val="Arial"/>
      <family val="2"/>
    </font>
    <font>
      <u/>
      <sz val="14"/>
      <color indexed="12"/>
      <name val="Arial"/>
      <family val="2"/>
    </font>
    <font>
      <b/>
      <u/>
      <sz val="14"/>
      <color indexed="57"/>
      <name val="Arial"/>
      <family val="2"/>
    </font>
    <font>
      <b/>
      <u/>
      <sz val="14"/>
      <name val="Arial"/>
      <family val="2"/>
    </font>
    <font>
      <i/>
      <u/>
      <sz val="14"/>
      <color indexed="8"/>
      <name val="Arial"/>
      <family val="2"/>
    </font>
    <font>
      <b/>
      <sz val="26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u/>
      <sz val="11"/>
      <color indexed="17"/>
      <name val="Arial"/>
      <family val="2"/>
    </font>
    <font>
      <b/>
      <sz val="11"/>
      <color rgb="FFFF0000"/>
      <name val="Arial"/>
      <family val="2"/>
    </font>
    <font>
      <b/>
      <sz val="11"/>
      <color indexed="16"/>
      <name val="Arial"/>
      <family val="2"/>
    </font>
    <font>
      <sz val="11"/>
      <color indexed="16"/>
      <name val="Arial"/>
      <family val="2"/>
    </font>
    <font>
      <b/>
      <sz val="11"/>
      <color rgb="FF0070C0"/>
      <name val="Arial"/>
      <family val="2"/>
    </font>
    <font>
      <b/>
      <sz val="11"/>
      <color indexed="14"/>
      <name val="Arial"/>
      <family val="2"/>
    </font>
    <font>
      <sz val="11"/>
      <color indexed="14"/>
      <name val="Arial"/>
      <family val="2"/>
    </font>
    <font>
      <b/>
      <sz val="11"/>
      <color indexed="62"/>
      <name val="Arial"/>
      <family val="2"/>
    </font>
    <font>
      <b/>
      <i/>
      <sz val="11"/>
      <color theme="9" tint="-0.499984740745262"/>
      <name val="Arial"/>
      <family val="2"/>
    </font>
    <font>
      <b/>
      <u/>
      <sz val="11"/>
      <color indexed="8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sz val="11"/>
      <color indexed="40"/>
      <name val="Arial"/>
      <family val="2"/>
    </font>
    <font>
      <b/>
      <u/>
      <sz val="11"/>
      <color indexed="12"/>
      <name val="Arial"/>
      <family val="2"/>
    </font>
    <font>
      <i/>
      <sz val="11"/>
      <color indexed="16"/>
      <name val="Arial"/>
      <family val="2"/>
    </font>
    <font>
      <b/>
      <sz val="11"/>
      <color rgb="FF0000FF"/>
      <name val="Arial"/>
      <family val="2"/>
    </font>
    <font>
      <b/>
      <sz val="11"/>
      <color rgb="FF00B050"/>
      <name val="Arial"/>
      <family val="2"/>
    </font>
    <font>
      <b/>
      <sz val="11"/>
      <color rgb="FF008000"/>
      <name val="Arial"/>
      <family val="2"/>
    </font>
    <font>
      <b/>
      <sz val="11"/>
      <color rgb="FF006600"/>
      <name val="Arial"/>
      <family val="2"/>
    </font>
    <font>
      <sz val="11"/>
      <color theme="1"/>
      <name val="Arial"/>
      <family val="2"/>
    </font>
    <font>
      <i/>
      <sz val="11"/>
      <color indexed="60"/>
      <name val="Arial"/>
      <family val="2"/>
    </font>
    <font>
      <i/>
      <u/>
      <sz val="11"/>
      <color indexed="10"/>
      <name val="Arial"/>
      <family val="2"/>
    </font>
    <font>
      <i/>
      <u/>
      <sz val="11"/>
      <color indexed="8"/>
      <name val="Arial"/>
      <family val="2"/>
    </font>
    <font>
      <b/>
      <i/>
      <sz val="11"/>
      <color rgb="FFFF0000"/>
      <name val="Arial"/>
      <family val="2"/>
    </font>
    <font>
      <b/>
      <sz val="11"/>
      <color theme="8" tint="-0.249977111117893"/>
      <name val="Arial"/>
      <family val="2"/>
    </font>
    <font>
      <b/>
      <sz val="11"/>
      <color rgb="FFFF0066"/>
      <name val="Arial"/>
      <family val="2"/>
    </font>
    <font>
      <b/>
      <u/>
      <sz val="14"/>
      <color rgb="FF0000FF"/>
      <name val="Arial"/>
      <family val="2"/>
    </font>
    <font>
      <b/>
      <u/>
      <sz val="11"/>
      <color rgb="FF00B050"/>
      <name val="Arial"/>
      <family val="2"/>
    </font>
    <font>
      <b/>
      <sz val="14"/>
      <color rgb="FFFF0000"/>
      <name val="Arial"/>
      <family val="2"/>
    </font>
    <font>
      <sz val="11"/>
      <color rgb="FF00B050"/>
      <name val="Arial"/>
      <family val="2"/>
    </font>
    <font>
      <b/>
      <sz val="11"/>
      <color rgb="FFCC0066"/>
      <name val="Arial"/>
      <family val="2"/>
    </font>
    <font>
      <b/>
      <sz val="11"/>
      <color theme="0"/>
      <name val="Arial"/>
      <family val="2"/>
    </font>
    <font>
      <b/>
      <sz val="11"/>
      <color rgb="FF7030A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auto="1"/>
        <bgColor indexed="64"/>
      </patternFill>
    </fill>
    <fill>
      <patternFill patternType="lightUp"/>
    </fill>
    <fill>
      <patternFill patternType="solid">
        <fgColor theme="0"/>
        <bgColor theme="0"/>
      </patternFill>
    </fill>
    <fill>
      <patternFill patternType="lightDown">
        <fgColor auto="1"/>
      </patternFill>
    </fill>
    <fill>
      <patternFill patternType="solid">
        <fgColor rgb="FFFF0000"/>
        <bgColor indexed="9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FF0000"/>
      </left>
      <right/>
      <top/>
      <bottom/>
      <diagonal/>
    </border>
    <border>
      <left style="mediumDashDotDot">
        <color auto="1"/>
      </left>
      <right/>
      <top style="mediumDashDotDot">
        <color auto="1"/>
      </top>
      <bottom style="mediumDashDotDot">
        <color auto="1"/>
      </bottom>
      <diagonal/>
    </border>
    <border>
      <left/>
      <right/>
      <top style="mediumDashDotDot">
        <color auto="1"/>
      </top>
      <bottom style="mediumDashDotDot">
        <color auto="1"/>
      </bottom>
      <diagonal/>
    </border>
    <border>
      <left/>
      <right style="mediumDashDotDot">
        <color auto="1"/>
      </right>
      <top style="mediumDashDotDot">
        <color auto="1"/>
      </top>
      <bottom style="mediumDashDot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</borders>
  <cellStyleXfs count="138">
    <xf numFmtId="0" fontId="0" fillId="0" borderId="0"/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22" fillId="0" borderId="0"/>
    <xf numFmtId="167" fontId="22" fillId="0" borderId="0"/>
    <xf numFmtId="167" fontId="2" fillId="0" borderId="0"/>
    <xf numFmtId="167" fontId="23" fillId="0" borderId="0"/>
    <xf numFmtId="0" fontId="12" fillId="0" borderId="0"/>
    <xf numFmtId="0" fontId="16" fillId="0" borderId="0"/>
    <xf numFmtId="0" fontId="24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5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13" fillId="0" borderId="0"/>
    <xf numFmtId="0" fontId="13" fillId="0" borderId="0"/>
    <xf numFmtId="0" fontId="20" fillId="0" borderId="0"/>
    <xf numFmtId="0" fontId="20" fillId="0" borderId="0"/>
    <xf numFmtId="168" fontId="20" fillId="0" borderId="0"/>
    <xf numFmtId="0" fontId="3" fillId="0" borderId="0"/>
    <xf numFmtId="0" fontId="13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2" fillId="22" borderId="2" applyNumberFormat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9" fillId="4" borderId="5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10" borderId="1" applyNumberFormat="0" applyAlignment="0" applyProtection="0">
      <alignment vertical="center"/>
    </xf>
    <xf numFmtId="0" fontId="37" fillId="2" borderId="1" applyNumberFormat="0" applyAlignment="0" applyProtection="0">
      <alignment vertical="center"/>
    </xf>
    <xf numFmtId="0" fontId="38" fillId="10" borderId="6" applyNumberFormat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55">
    <xf numFmtId="0" fontId="0" fillId="0" borderId="0" xfId="0"/>
    <xf numFmtId="0" fontId="44" fillId="24" borderId="0" xfId="135" applyFont="1" applyFill="1" applyAlignment="1">
      <alignment vertical="center"/>
    </xf>
    <xf numFmtId="0" fontId="8" fillId="0" borderId="0" xfId="23" applyFont="1"/>
    <xf numFmtId="16" fontId="9" fillId="0" borderId="0" xfId="28" applyNumberFormat="1" applyFont="1" applyAlignment="1">
      <alignment horizontal="center" vertical="center"/>
    </xf>
    <xf numFmtId="0" fontId="9" fillId="0" borderId="0" xfId="26" applyFont="1" applyAlignment="1">
      <alignment horizontal="left" vertical="center"/>
    </xf>
    <xf numFmtId="0" fontId="7" fillId="0" borderId="0" xfId="0" applyFont="1"/>
    <xf numFmtId="0" fontId="7" fillId="0" borderId="0" xfId="26" applyFont="1" applyAlignment="1">
      <alignment vertical="center"/>
    </xf>
    <xf numFmtId="0" fontId="8" fillId="0" borderId="0" xfId="23" applyFont="1" applyAlignment="1">
      <alignment vertical="center"/>
    </xf>
    <xf numFmtId="0" fontId="7" fillId="0" borderId="0" xfId="28" applyFont="1" applyAlignment="1">
      <alignment vertical="center"/>
    </xf>
    <xf numFmtId="16" fontId="9" fillId="0" borderId="0" xfId="28" quotePrefix="1" applyNumberFormat="1" applyFont="1" applyAlignment="1">
      <alignment horizontal="center" vertical="center"/>
    </xf>
    <xf numFmtId="0" fontId="6" fillId="0" borderId="0" xfId="25" applyFont="1" applyAlignment="1">
      <alignment horizontal="center"/>
    </xf>
    <xf numFmtId="0" fontId="10" fillId="0" borderId="0" xfId="25" applyFont="1"/>
    <xf numFmtId="166" fontId="6" fillId="0" borderId="0" xfId="24" applyNumberFormat="1" applyFont="1" applyAlignment="1">
      <alignment horizontal="center"/>
    </xf>
    <xf numFmtId="0" fontId="6" fillId="0" borderId="0" xfId="24" applyFont="1" applyAlignment="1">
      <alignment horizontal="center"/>
    </xf>
    <xf numFmtId="0" fontId="8" fillId="0" borderId="0" xfId="23" applyFont="1" applyAlignment="1">
      <alignment horizontal="center"/>
    </xf>
    <xf numFmtId="0" fontId="8" fillId="0" borderId="0" xfId="23" applyFont="1" applyAlignment="1">
      <alignment horizontal="right"/>
    </xf>
    <xf numFmtId="0" fontId="49" fillId="0" borderId="0" xfId="23" applyFont="1"/>
    <xf numFmtId="0" fontId="6" fillId="0" borderId="0" xfId="23" applyFont="1" applyAlignment="1">
      <alignment horizontal="center"/>
    </xf>
    <xf numFmtId="0" fontId="50" fillId="0" borderId="0" xfId="20" applyFont="1" applyFill="1" applyAlignment="1" applyProtection="1"/>
    <xf numFmtId="0" fontId="49" fillId="0" borderId="0" xfId="0" applyFont="1"/>
    <xf numFmtId="0" fontId="8" fillId="0" borderId="0" xfId="0" applyFont="1"/>
    <xf numFmtId="0" fontId="6" fillId="0" borderId="0" xfId="23" applyFont="1" applyAlignment="1">
      <alignment horizontal="left"/>
    </xf>
    <xf numFmtId="0" fontId="51" fillId="0" borderId="0" xfId="20" quotePrefix="1" applyFont="1" applyFill="1" applyAlignment="1" applyProtection="1"/>
    <xf numFmtId="0" fontId="48" fillId="0" borderId="0" xfId="28" applyFont="1" applyAlignment="1">
      <alignment horizontal="right" vertical="center"/>
    </xf>
    <xf numFmtId="0" fontId="9" fillId="0" borderId="0" xfId="26" applyFont="1" applyAlignment="1">
      <alignment vertical="center"/>
    </xf>
    <xf numFmtId="0" fontId="48" fillId="0" borderId="0" xfId="26" applyFont="1" applyAlignment="1">
      <alignment vertical="center"/>
    </xf>
    <xf numFmtId="0" fontId="52" fillId="0" borderId="0" xfId="26" applyFont="1" applyAlignment="1">
      <alignment vertical="center"/>
    </xf>
    <xf numFmtId="0" fontId="9" fillId="0" borderId="0" xfId="26" applyFont="1" applyAlignment="1">
      <alignment horizontal="right" vertical="center"/>
    </xf>
    <xf numFmtId="1" fontId="8" fillId="0" borderId="0" xfId="28" applyNumberFormat="1" applyFont="1" applyAlignment="1">
      <alignment horizontal="left" vertical="center"/>
    </xf>
    <xf numFmtId="0" fontId="9" fillId="0" borderId="0" xfId="28" applyFont="1" applyAlignment="1">
      <alignment vertical="center"/>
    </xf>
    <xf numFmtId="0" fontId="6" fillId="0" borderId="0" xfId="26" applyFont="1" applyAlignment="1">
      <alignment vertical="center"/>
    </xf>
    <xf numFmtId="0" fontId="8" fillId="0" borderId="0" xfId="28" applyFont="1" applyAlignment="1">
      <alignment vertical="center"/>
    </xf>
    <xf numFmtId="16" fontId="53" fillId="0" borderId="0" xfId="23" applyNumberFormat="1" applyFont="1" applyAlignment="1">
      <alignment horizontal="center"/>
    </xf>
    <xf numFmtId="0" fontId="7" fillId="0" borderId="0" xfId="28" applyFont="1" applyAlignment="1">
      <alignment horizontal="left" vertical="center"/>
    </xf>
    <xf numFmtId="0" fontId="9" fillId="0" borderId="0" xfId="23" applyFont="1"/>
    <xf numFmtId="0" fontId="8" fillId="0" borderId="0" xfId="25" applyFont="1"/>
    <xf numFmtId="0" fontId="18" fillId="0" borderId="0" xfId="25" applyFont="1" applyAlignment="1">
      <alignment horizontal="center"/>
    </xf>
    <xf numFmtId="0" fontId="10" fillId="0" borderId="0" xfId="24" applyFont="1" applyAlignment="1">
      <alignment horizontal="centerContinuous"/>
    </xf>
    <xf numFmtId="0" fontId="10" fillId="0" borderId="0" xfId="24" applyFont="1"/>
    <xf numFmtId="0" fontId="8" fillId="0" borderId="0" xfId="0" applyFont="1" applyAlignment="1">
      <alignment horizontal="right"/>
    </xf>
    <xf numFmtId="1" fontId="54" fillId="0" borderId="0" xfId="28" applyNumberFormat="1" applyFont="1" applyAlignment="1">
      <alignment horizontal="left" vertical="center"/>
    </xf>
    <xf numFmtId="0" fontId="49" fillId="0" borderId="0" xfId="28" applyFont="1" applyAlignment="1">
      <alignment vertical="center"/>
    </xf>
    <xf numFmtId="0" fontId="9" fillId="0" borderId="0" xfId="28" applyFont="1" applyAlignment="1">
      <alignment horizontal="right" vertical="center"/>
    </xf>
    <xf numFmtId="0" fontId="9" fillId="0" borderId="0" xfId="23" applyFont="1" applyAlignment="1">
      <alignment horizontal="left"/>
    </xf>
    <xf numFmtId="0" fontId="6" fillId="0" borderId="0" xfId="24" applyFont="1" applyAlignment="1">
      <alignment horizontal="centerContinuous"/>
    </xf>
    <xf numFmtId="0" fontId="8" fillId="0" borderId="0" xfId="23" applyFont="1" applyAlignment="1">
      <alignment horizontal="left"/>
    </xf>
    <xf numFmtId="0" fontId="8" fillId="0" borderId="0" xfId="0" applyFont="1" applyAlignment="1">
      <alignment horizontal="left"/>
    </xf>
    <xf numFmtId="0" fontId="48" fillId="0" borderId="0" xfId="136" applyFont="1" applyAlignment="1">
      <alignment horizontal="left" vertical="center"/>
    </xf>
    <xf numFmtId="0" fontId="6" fillId="0" borderId="0" xfId="135" applyFont="1" applyAlignment="1">
      <alignment horizontal="left" vertical="center"/>
    </xf>
    <xf numFmtId="0" fontId="7" fillId="0" borderId="0" xfId="134" applyFont="1" applyAlignment="1">
      <alignment horizontal="left" vertical="center"/>
    </xf>
    <xf numFmtId="0" fontId="7" fillId="0" borderId="0" xfId="23" applyFont="1" applyAlignment="1">
      <alignment horizontal="left" vertical="center"/>
    </xf>
    <xf numFmtId="0" fontId="5" fillId="0" borderId="0" xfId="27" applyFont="1"/>
    <xf numFmtId="0" fontId="5" fillId="0" borderId="0" xfId="27" applyFont="1" applyAlignment="1">
      <alignment horizontal="left"/>
    </xf>
    <xf numFmtId="0" fontId="5" fillId="26" borderId="0" xfId="27" applyFont="1" applyFill="1"/>
    <xf numFmtId="0" fontId="57" fillId="0" borderId="0" xfId="27" applyFont="1"/>
    <xf numFmtId="164" fontId="59" fillId="0" borderId="0" xfId="20" applyNumberFormat="1" applyFont="1" applyFill="1" applyAlignment="1" applyProtection="1"/>
    <xf numFmtId="0" fontId="57" fillId="0" borderId="0" xfId="27" applyFont="1" applyAlignment="1">
      <alignment horizontal="left"/>
    </xf>
    <xf numFmtId="0" fontId="42" fillId="0" borderId="0" xfId="27" applyFont="1" applyAlignment="1">
      <alignment horizontal="left"/>
    </xf>
    <xf numFmtId="15" fontId="56" fillId="0" borderId="0" xfId="23" quotePrefix="1" applyNumberFormat="1" applyFont="1" applyAlignment="1">
      <alignment horizontal="center"/>
    </xf>
    <xf numFmtId="0" fontId="56" fillId="0" borderId="0" xfId="23" applyFont="1" applyAlignment="1">
      <alignment horizontal="right"/>
    </xf>
    <xf numFmtId="0" fontId="5" fillId="0" borderId="0" xfId="0" applyFont="1"/>
    <xf numFmtId="0" fontId="62" fillId="0" borderId="0" xfId="27" applyFont="1"/>
    <xf numFmtId="0" fontId="65" fillId="0" borderId="0" xfId="27" applyFont="1"/>
    <xf numFmtId="0" fontId="44" fillId="0" borderId="0" xfId="0" applyFont="1" applyAlignment="1">
      <alignment vertical="center"/>
    </xf>
    <xf numFmtId="166" fontId="44" fillId="26" borderId="0" xfId="0" applyNumberFormat="1" applyFont="1" applyFill="1" applyAlignment="1">
      <alignment vertical="center"/>
    </xf>
    <xf numFmtId="0" fontId="63" fillId="26" borderId="0" xfId="0" applyFont="1" applyFill="1" applyAlignment="1">
      <alignment horizontal="left"/>
    </xf>
    <xf numFmtId="0" fontId="67" fillId="25" borderId="0" xfId="28" applyFont="1" applyFill="1" applyAlignment="1">
      <alignment horizontal="right" vertical="center"/>
    </xf>
    <xf numFmtId="0" fontId="68" fillId="24" borderId="0" xfId="26" applyFont="1" applyFill="1" applyAlignment="1">
      <alignment vertical="center"/>
    </xf>
    <xf numFmtId="0" fontId="5" fillId="25" borderId="0" xfId="24" applyFont="1" applyFill="1" applyAlignment="1">
      <alignment horizontal="left"/>
    </xf>
    <xf numFmtId="0" fontId="5" fillId="25" borderId="0" xfId="24" applyFont="1" applyFill="1"/>
    <xf numFmtId="0" fontId="5" fillId="25" borderId="0" xfId="23" applyFont="1" applyFill="1"/>
    <xf numFmtId="0" fontId="43" fillId="24" borderId="0" xfId="26" applyFont="1" applyFill="1" applyAlignment="1">
      <alignment vertical="center"/>
    </xf>
    <xf numFmtId="0" fontId="58" fillId="24" borderId="0" xfId="26" applyFont="1" applyFill="1" applyAlignment="1">
      <alignment vertical="center"/>
    </xf>
    <xf numFmtId="0" fontId="69" fillId="24" borderId="0" xfId="23" applyFont="1" applyFill="1" applyAlignment="1">
      <alignment horizontal="right" vertical="center"/>
    </xf>
    <xf numFmtId="0" fontId="46" fillId="24" borderId="0" xfId="26" applyFont="1" applyFill="1" applyAlignment="1">
      <alignment vertical="center"/>
    </xf>
    <xf numFmtId="0" fontId="56" fillId="24" borderId="0" xfId="26" applyFont="1" applyFill="1" applyAlignment="1">
      <alignment vertical="center"/>
    </xf>
    <xf numFmtId="0" fontId="70" fillId="24" borderId="0" xfId="23" applyFont="1" applyFill="1" applyAlignment="1">
      <alignment horizontal="right" vertical="center"/>
    </xf>
    <xf numFmtId="0" fontId="71" fillId="24" borderId="0" xfId="26" applyFont="1" applyFill="1" applyAlignment="1">
      <alignment vertical="center"/>
    </xf>
    <xf numFmtId="165" fontId="71" fillId="25" borderId="0" xfId="24" applyNumberFormat="1" applyFont="1" applyFill="1" applyAlignment="1">
      <alignment horizontal="left"/>
    </xf>
    <xf numFmtId="0" fontId="14" fillId="25" borderId="0" xfId="23" applyFont="1" applyFill="1" applyAlignment="1">
      <alignment vertical="center"/>
    </xf>
    <xf numFmtId="0" fontId="58" fillId="25" borderId="0" xfId="0" applyFont="1" applyFill="1" applyAlignment="1">
      <alignment horizontal="center"/>
    </xf>
    <xf numFmtId="0" fontId="56" fillId="25" borderId="0" xfId="0" applyFont="1" applyFill="1" applyAlignment="1">
      <alignment horizontal="center"/>
    </xf>
    <xf numFmtId="0" fontId="68" fillId="25" borderId="0" xfId="28" applyFont="1" applyFill="1" applyAlignment="1">
      <alignment horizontal="left" vertical="center"/>
    </xf>
    <xf numFmtId="0" fontId="73" fillId="24" borderId="0" xfId="23" applyFont="1" applyFill="1" applyAlignment="1">
      <alignment horizontal="right" vertical="center"/>
    </xf>
    <xf numFmtId="0" fontId="61" fillId="25" borderId="0" xfId="23" applyFont="1" applyFill="1" applyAlignment="1">
      <alignment horizontal="center"/>
    </xf>
    <xf numFmtId="0" fontId="5" fillId="0" borderId="0" xfId="27" applyFont="1" applyAlignment="1">
      <alignment horizontal="center"/>
    </xf>
    <xf numFmtId="0" fontId="56" fillId="0" borderId="0" xfId="27" applyFont="1"/>
    <xf numFmtId="0" fontId="57" fillId="0" borderId="0" xfId="27" applyFont="1" applyAlignment="1">
      <alignment horizontal="center"/>
    </xf>
    <xf numFmtId="16" fontId="56" fillId="0" borderId="0" xfId="23" applyNumberFormat="1" applyFont="1" applyAlignment="1">
      <alignment horizontal="right"/>
    </xf>
    <xf numFmtId="0" fontId="44" fillId="0" borderId="0" xfId="23" applyFont="1" applyAlignment="1">
      <alignment horizontal="center" vertical="center"/>
    </xf>
    <xf numFmtId="0" fontId="44" fillId="26" borderId="14" xfId="27" applyFont="1" applyFill="1" applyBorder="1" applyAlignment="1">
      <alignment horizontal="center" vertical="center"/>
    </xf>
    <xf numFmtId="0" fontId="44" fillId="0" borderId="14" xfId="27" applyFont="1" applyBorder="1" applyAlignment="1">
      <alignment horizontal="center" vertical="center" wrapText="1"/>
    </xf>
    <xf numFmtId="0" fontId="60" fillId="0" borderId="0" xfId="27" applyFont="1" applyAlignment="1">
      <alignment horizontal="center" vertical="center" wrapText="1"/>
    </xf>
    <xf numFmtId="0" fontId="5" fillId="0" borderId="0" xfId="27" applyFont="1" applyAlignment="1">
      <alignment vertical="center"/>
    </xf>
    <xf numFmtId="0" fontId="60" fillId="0" borderId="0" xfId="27" applyFont="1" applyAlignment="1">
      <alignment vertical="center"/>
    </xf>
    <xf numFmtId="0" fontId="74" fillId="24" borderId="0" xfId="26" applyFont="1" applyFill="1" applyAlignment="1">
      <alignment vertical="center"/>
    </xf>
    <xf numFmtId="0" fontId="68" fillId="25" borderId="0" xfId="28" applyFont="1" applyFill="1" applyAlignment="1">
      <alignment horizontal="center" vertical="center"/>
    </xf>
    <xf numFmtId="16" fontId="42" fillId="25" borderId="0" xfId="28" quotePrefix="1" applyNumberFormat="1" applyFont="1" applyFill="1" applyAlignment="1">
      <alignment horizontal="center" vertical="center"/>
    </xf>
    <xf numFmtId="0" fontId="44" fillId="0" borderId="0" xfId="24" applyFont="1" applyAlignment="1">
      <alignment horizontal="left"/>
    </xf>
    <xf numFmtId="165" fontId="46" fillId="25" borderId="0" xfId="24" applyNumberFormat="1" applyFont="1" applyFill="1" applyAlignment="1">
      <alignment horizontal="left"/>
    </xf>
    <xf numFmtId="0" fontId="78" fillId="25" borderId="0" xfId="23" applyFont="1" applyFill="1" applyAlignment="1">
      <alignment vertical="center"/>
    </xf>
    <xf numFmtId="0" fontId="46" fillId="25" borderId="0" xfId="0" applyFont="1" applyFill="1" applyAlignment="1">
      <alignment horizontal="center"/>
    </xf>
    <xf numFmtId="16" fontId="78" fillId="25" borderId="0" xfId="23" applyNumberFormat="1" applyFont="1" applyFill="1"/>
    <xf numFmtId="0" fontId="78" fillId="0" borderId="0" xfId="27" applyFont="1"/>
    <xf numFmtId="16" fontId="5" fillId="25" borderId="0" xfId="23" applyNumberFormat="1" applyFont="1" applyFill="1"/>
    <xf numFmtId="1" fontId="5" fillId="25" borderId="0" xfId="28" applyNumberFormat="1" applyFont="1" applyFill="1" applyAlignment="1">
      <alignment horizontal="left" vertical="center"/>
    </xf>
    <xf numFmtId="0" fontId="56" fillId="0" borderId="0" xfId="27" applyFont="1" applyAlignment="1">
      <alignment horizontal="center"/>
    </xf>
    <xf numFmtId="16" fontId="57" fillId="0" borderId="0" xfId="27" applyNumberFormat="1" applyFont="1"/>
    <xf numFmtId="0" fontId="56" fillId="0" borderId="0" xfId="27" applyFont="1" applyAlignment="1">
      <alignment horizontal="right" vertical="center"/>
    </xf>
    <xf numFmtId="0" fontId="44" fillId="24" borderId="0" xfId="26" applyFont="1" applyFill="1" applyAlignment="1">
      <alignment vertical="center"/>
    </xf>
    <xf numFmtId="0" fontId="5" fillId="0" borderId="0" xfId="132" applyFont="1"/>
    <xf numFmtId="0" fontId="5" fillId="0" borderId="0" xfId="132" applyFont="1" applyAlignment="1">
      <alignment horizontal="center"/>
    </xf>
    <xf numFmtId="0" fontId="5" fillId="0" borderId="0" xfId="132" applyFont="1" applyAlignment="1">
      <alignment horizontal="left"/>
    </xf>
    <xf numFmtId="0" fontId="5" fillId="26" borderId="0" xfId="132" applyFont="1" applyFill="1"/>
    <xf numFmtId="0" fontId="57" fillId="0" borderId="0" xfId="132" applyFont="1"/>
    <xf numFmtId="0" fontId="57" fillId="0" borderId="0" xfId="132" applyFont="1" applyAlignment="1">
      <alignment horizontal="centerContinuous"/>
    </xf>
    <xf numFmtId="0" fontId="56" fillId="0" borderId="0" xfId="132" applyFont="1" applyAlignment="1">
      <alignment horizontal="left"/>
    </xf>
    <xf numFmtId="0" fontId="56" fillId="0" borderId="0" xfId="132" applyFont="1"/>
    <xf numFmtId="0" fontId="57" fillId="0" borderId="0" xfId="132" applyFont="1" applyAlignment="1">
      <alignment horizontal="center"/>
    </xf>
    <xf numFmtId="2" fontId="56" fillId="0" borderId="0" xfId="132" applyNumberFormat="1" applyFont="1" applyAlignment="1">
      <alignment horizontal="left"/>
    </xf>
    <xf numFmtId="0" fontId="44" fillId="0" borderId="0" xfId="133" applyFont="1" applyAlignment="1">
      <alignment horizontal="left"/>
    </xf>
    <xf numFmtId="2" fontId="57" fillId="0" borderId="0" xfId="132" applyNumberFormat="1" applyFont="1"/>
    <xf numFmtId="0" fontId="56" fillId="0" borderId="0" xfId="132" applyFont="1" applyAlignment="1">
      <alignment horizontal="right" vertical="center"/>
    </xf>
    <xf numFmtId="0" fontId="56" fillId="26" borderId="0" xfId="132" applyFont="1" applyFill="1" applyAlignment="1">
      <alignment horizontal="right" vertical="center"/>
    </xf>
    <xf numFmtId="0" fontId="57" fillId="0" borderId="0" xfId="132" applyFont="1" applyAlignment="1">
      <alignment horizontal="left"/>
    </xf>
    <xf numFmtId="0" fontId="42" fillId="0" borderId="0" xfId="132" applyFont="1" applyAlignment="1">
      <alignment horizontal="left"/>
    </xf>
    <xf numFmtId="15" fontId="56" fillId="26" borderId="0" xfId="134" quotePrefix="1" applyNumberFormat="1" applyFont="1" applyFill="1" applyAlignment="1">
      <alignment horizontal="center"/>
    </xf>
    <xf numFmtId="0" fontId="56" fillId="0" borderId="0" xfId="134" applyFont="1" applyAlignment="1">
      <alignment horizontal="right"/>
    </xf>
    <xf numFmtId="15" fontId="56" fillId="0" borderId="0" xfId="134" quotePrefix="1" applyNumberFormat="1" applyFont="1" applyAlignment="1">
      <alignment horizontal="center"/>
    </xf>
    <xf numFmtId="0" fontId="74" fillId="0" borderId="0" xfId="132" applyFont="1"/>
    <xf numFmtId="0" fontId="5" fillId="28" borderId="0" xfId="133" applyFont="1" applyFill="1"/>
    <xf numFmtId="0" fontId="5" fillId="28" borderId="0" xfId="133" applyFont="1" applyFill="1" applyAlignment="1">
      <alignment horizontal="center"/>
    </xf>
    <xf numFmtId="0" fontId="57" fillId="28" borderId="0" xfId="133" applyFont="1" applyFill="1"/>
    <xf numFmtId="0" fontId="56" fillId="28" borderId="0" xfId="134" applyFont="1" applyFill="1" applyAlignment="1">
      <alignment horizontal="right"/>
    </xf>
    <xf numFmtId="15" fontId="56" fillId="28" borderId="0" xfId="134" quotePrefix="1" applyNumberFormat="1" applyFont="1" applyFill="1" applyAlignment="1">
      <alignment horizontal="center"/>
    </xf>
    <xf numFmtId="0" fontId="5" fillId="28" borderId="0" xfId="133" applyFont="1" applyFill="1" applyAlignment="1">
      <alignment horizontal="left"/>
    </xf>
    <xf numFmtId="2" fontId="56" fillId="32" borderId="0" xfId="133" applyNumberFormat="1" applyFont="1" applyFill="1" applyAlignment="1">
      <alignment horizontal="center"/>
    </xf>
    <xf numFmtId="0" fontId="42" fillId="0" borderId="0" xfId="132" applyFont="1"/>
    <xf numFmtId="0" fontId="56" fillId="28" borderId="0" xfId="133" applyFont="1" applyFill="1" applyAlignment="1">
      <alignment horizontal="center"/>
    </xf>
    <xf numFmtId="0" fontId="68" fillId="24" borderId="0" xfId="135" applyFont="1" applyFill="1" applyAlignment="1">
      <alignment vertical="center"/>
    </xf>
    <xf numFmtId="0" fontId="64" fillId="24" borderId="0" xfId="135" applyFont="1" applyFill="1" applyAlignment="1">
      <alignment vertical="center"/>
    </xf>
    <xf numFmtId="0" fontId="44" fillId="26" borderId="0" xfId="136" applyFont="1" applyFill="1" applyAlignment="1">
      <alignment vertical="center"/>
    </xf>
    <xf numFmtId="0" fontId="56" fillId="0" borderId="0" xfId="27" applyFont="1" applyAlignment="1">
      <alignment horizontal="center" vertical="center"/>
    </xf>
    <xf numFmtId="49" fontId="56" fillId="0" borderId="0" xfId="24" applyNumberFormat="1" applyFont="1" applyAlignment="1">
      <alignment horizontal="center"/>
    </xf>
    <xf numFmtId="0" fontId="79" fillId="25" borderId="0" xfId="133" applyFont="1" applyFill="1" applyAlignment="1">
      <alignment horizontal="right"/>
    </xf>
    <xf numFmtId="164" fontId="5" fillId="25" borderId="0" xfId="133" applyNumberFormat="1" applyFont="1" applyFill="1"/>
    <xf numFmtId="0" fontId="5" fillId="25" borderId="0" xfId="133" applyFont="1" applyFill="1"/>
    <xf numFmtId="0" fontId="5" fillId="25" borderId="0" xfId="134" applyFont="1" applyFill="1"/>
    <xf numFmtId="0" fontId="67" fillId="25" borderId="0" xfId="136" applyFont="1" applyFill="1" applyAlignment="1">
      <alignment horizontal="right" vertical="center"/>
    </xf>
    <xf numFmtId="0" fontId="43" fillId="24" borderId="0" xfId="135" applyFont="1" applyFill="1" applyAlignment="1">
      <alignment vertical="center"/>
    </xf>
    <xf numFmtId="0" fontId="14" fillId="25" borderId="0" xfId="134" applyFont="1" applyFill="1" applyAlignment="1">
      <alignment vertical="center"/>
    </xf>
    <xf numFmtId="0" fontId="71" fillId="24" borderId="0" xfId="135" applyFont="1" applyFill="1" applyAlignment="1">
      <alignment vertical="center"/>
    </xf>
    <xf numFmtId="0" fontId="73" fillId="30" borderId="0" xfId="134" applyFont="1" applyFill="1" applyAlignment="1">
      <alignment horizontal="right" vertical="center"/>
    </xf>
    <xf numFmtId="16" fontId="5" fillId="25" borderId="0" xfId="134" applyNumberFormat="1" applyFont="1" applyFill="1"/>
    <xf numFmtId="0" fontId="68" fillId="25" borderId="0" xfId="136" applyFont="1" applyFill="1" applyAlignment="1">
      <alignment horizontal="left" vertical="center"/>
    </xf>
    <xf numFmtId="0" fontId="61" fillId="24" borderId="0" xfId="135" applyFont="1" applyFill="1" applyAlignment="1">
      <alignment vertical="center"/>
    </xf>
    <xf numFmtId="0" fontId="73" fillId="24" borderId="0" xfId="134" applyFont="1" applyFill="1" applyAlignment="1">
      <alignment horizontal="right" vertical="center"/>
    </xf>
    <xf numFmtId="0" fontId="61" fillId="25" borderId="0" xfId="134" applyFont="1" applyFill="1" applyAlignment="1">
      <alignment horizontal="center"/>
    </xf>
    <xf numFmtId="0" fontId="42" fillId="25" borderId="0" xfId="135" applyFont="1" applyFill="1" applyAlignment="1">
      <alignment horizontal="right" vertical="center"/>
    </xf>
    <xf numFmtId="0" fontId="42" fillId="25" borderId="0" xfId="135" applyFont="1" applyFill="1" applyAlignment="1">
      <alignment vertical="center"/>
    </xf>
    <xf numFmtId="0" fontId="56" fillId="25" borderId="0" xfId="134" applyFont="1" applyFill="1" applyAlignment="1">
      <alignment vertical="center"/>
    </xf>
    <xf numFmtId="1" fontId="80" fillId="25" borderId="0" xfId="136" applyNumberFormat="1" applyFont="1" applyFill="1" applyAlignment="1">
      <alignment horizontal="left" vertical="center"/>
    </xf>
    <xf numFmtId="1" fontId="81" fillId="25" borderId="0" xfId="136" applyNumberFormat="1" applyFont="1" applyFill="1" applyAlignment="1">
      <alignment horizontal="left" vertical="center"/>
    </xf>
    <xf numFmtId="16" fontId="42" fillId="25" borderId="0" xfId="136" quotePrefix="1" applyNumberFormat="1" applyFont="1" applyFill="1" applyAlignment="1">
      <alignment horizontal="center" vertical="center"/>
    </xf>
    <xf numFmtId="0" fontId="82" fillId="31" borderId="0" xfId="0" applyFont="1" applyFill="1" applyAlignment="1">
      <alignment horizontal="left"/>
    </xf>
    <xf numFmtId="0" fontId="60" fillId="0" borderId="0" xfId="132" applyFont="1"/>
    <xf numFmtId="165" fontId="66" fillId="25" borderId="0" xfId="133" applyNumberFormat="1" applyFont="1" applyFill="1" applyAlignment="1">
      <alignment horizontal="left"/>
    </xf>
    <xf numFmtId="0" fontId="79" fillId="25" borderId="0" xfId="134" applyFont="1" applyFill="1" applyAlignment="1">
      <alignment horizontal="right" vertical="center"/>
    </xf>
    <xf numFmtId="0" fontId="66" fillId="24" borderId="0" xfId="135" applyFont="1" applyFill="1" applyAlignment="1">
      <alignment vertical="center"/>
    </xf>
    <xf numFmtId="0" fontId="45" fillId="24" borderId="0" xfId="135" applyFont="1" applyFill="1" applyAlignment="1">
      <alignment vertical="center"/>
    </xf>
    <xf numFmtId="0" fontId="84" fillId="28" borderId="0" xfId="133" applyFont="1" applyFill="1"/>
    <xf numFmtId="0" fontId="56" fillId="24" borderId="0" xfId="135" applyFont="1" applyFill="1" applyAlignment="1">
      <alignment vertical="center"/>
    </xf>
    <xf numFmtId="0" fontId="70" fillId="24" borderId="0" xfId="134" applyFont="1" applyFill="1" applyAlignment="1">
      <alignment horizontal="right" vertical="center"/>
    </xf>
    <xf numFmtId="16" fontId="43" fillId="25" borderId="0" xfId="133" applyNumberFormat="1" applyFont="1" applyFill="1" applyAlignment="1">
      <alignment horizontal="center"/>
    </xf>
    <xf numFmtId="0" fontId="5" fillId="25" borderId="0" xfId="133" applyFont="1" applyFill="1" applyAlignment="1">
      <alignment horizontal="left"/>
    </xf>
    <xf numFmtId="0" fontId="5" fillId="24" borderId="0" xfId="137" applyFont="1" applyFill="1" applyAlignment="1">
      <alignment horizontal="center"/>
    </xf>
    <xf numFmtId="0" fontId="57" fillId="28" borderId="0" xfId="133" applyFont="1" applyFill="1" applyAlignment="1">
      <alignment horizontal="left"/>
    </xf>
    <xf numFmtId="0" fontId="42" fillId="28" borderId="0" xfId="133" applyFont="1" applyFill="1" applyAlignment="1">
      <alignment horizontal="centerContinuous"/>
    </xf>
    <xf numFmtId="0" fontId="60" fillId="0" borderId="11" xfId="0" applyFont="1" applyBorder="1" applyAlignment="1">
      <alignment horizontal="left" vertical="center"/>
    </xf>
    <xf numFmtId="0" fontId="60" fillId="0" borderId="12" xfId="0" applyFont="1" applyBorder="1" applyAlignment="1">
      <alignment horizontal="left" vertical="center"/>
    </xf>
    <xf numFmtId="0" fontId="60" fillId="0" borderId="13" xfId="0" applyFont="1" applyBorder="1" applyAlignment="1">
      <alignment horizontal="left" vertical="center"/>
    </xf>
    <xf numFmtId="0" fontId="85" fillId="0" borderId="0" xfId="20" applyFont="1" applyFill="1" applyAlignment="1" applyProtection="1"/>
    <xf numFmtId="164" fontId="86" fillId="0" borderId="0" xfId="20" applyNumberFormat="1" applyFont="1" applyFill="1" applyAlignment="1" applyProtection="1"/>
    <xf numFmtId="164" fontId="86" fillId="28" borderId="0" xfId="20" applyNumberFormat="1" applyFont="1" applyFill="1" applyAlignment="1" applyProtection="1">
      <alignment horizontal="left"/>
    </xf>
    <xf numFmtId="164" fontId="86" fillId="0" borderId="0" xfId="20" applyNumberFormat="1" applyFont="1" applyFill="1" applyAlignment="1" applyProtection="1">
      <alignment horizontal="left"/>
    </xf>
    <xf numFmtId="0" fontId="43" fillId="24" borderId="0" xfId="26" applyFont="1" applyFill="1" applyAlignment="1">
      <alignment horizontal="left" vertical="center"/>
    </xf>
    <xf numFmtId="0" fontId="68" fillId="24" borderId="0" xfId="26" applyFont="1" applyFill="1" applyAlignment="1">
      <alignment horizontal="left" vertical="center"/>
    </xf>
    <xf numFmtId="0" fontId="46" fillId="24" borderId="0" xfId="26" applyFont="1" applyFill="1" applyAlignment="1">
      <alignment horizontal="left" vertical="center"/>
    </xf>
    <xf numFmtId="0" fontId="74" fillId="24" borderId="0" xfId="26" applyFont="1" applyFill="1" applyAlignment="1">
      <alignment horizontal="left" vertical="center"/>
    </xf>
    <xf numFmtId="0" fontId="44" fillId="0" borderId="0" xfId="0" applyFont="1" applyAlignment="1">
      <alignment horizontal="left"/>
    </xf>
    <xf numFmtId="0" fontId="44" fillId="0" borderId="14" xfId="27" applyFont="1" applyBorder="1" applyAlignment="1">
      <alignment horizontal="center" vertical="center"/>
    </xf>
    <xf numFmtId="0" fontId="44" fillId="27" borderId="14" xfId="27" applyFont="1" applyFill="1" applyBorder="1" applyAlignment="1">
      <alignment horizontal="center" vertical="center"/>
    </xf>
    <xf numFmtId="0" fontId="43" fillId="0" borderId="0" xfId="27" applyFont="1"/>
    <xf numFmtId="0" fontId="61" fillId="0" borderId="0" xfId="27" applyFont="1"/>
    <xf numFmtId="0" fontId="61" fillId="26" borderId="0" xfId="27" applyFont="1" applyFill="1"/>
    <xf numFmtId="0" fontId="44" fillId="0" borderId="15" xfId="0" applyFont="1" applyBorder="1" applyAlignment="1">
      <alignment vertical="center"/>
    </xf>
    <xf numFmtId="166" fontId="44" fillId="26" borderId="21" xfId="0" applyNumberFormat="1" applyFont="1" applyFill="1" applyBorder="1" applyAlignment="1">
      <alignment vertical="center"/>
    </xf>
    <xf numFmtId="16" fontId="61" fillId="26" borderId="23" xfId="27" quotePrefix="1" applyNumberFormat="1" applyFont="1" applyFill="1" applyBorder="1" applyAlignment="1">
      <alignment horizontal="center"/>
    </xf>
    <xf numFmtId="0" fontId="44" fillId="27" borderId="23" xfId="23" applyFont="1" applyFill="1" applyBorder="1" applyAlignment="1">
      <alignment horizontal="center" vertical="center"/>
    </xf>
    <xf numFmtId="0" fontId="44" fillId="0" borderId="16" xfId="0" applyFont="1" applyBorder="1" applyAlignment="1">
      <alignment vertical="center"/>
    </xf>
    <xf numFmtId="166" fontId="44" fillId="0" borderId="22" xfId="0" applyNumberFormat="1" applyFont="1" applyBorder="1" applyAlignment="1">
      <alignment vertical="center"/>
    </xf>
    <xf numFmtId="166" fontId="44" fillId="0" borderId="23" xfId="0" applyNumberFormat="1" applyFont="1" applyBorder="1" applyAlignment="1">
      <alignment horizontal="center" vertical="center"/>
    </xf>
    <xf numFmtId="166" fontId="44" fillId="0" borderId="21" xfId="0" applyNumberFormat="1" applyFont="1" applyBorder="1" applyAlignment="1">
      <alignment vertical="center"/>
    </xf>
    <xf numFmtId="166" fontId="44" fillId="26" borderId="22" xfId="0" applyNumberFormat="1" applyFont="1" applyFill="1" applyBorder="1" applyAlignment="1">
      <alignment vertical="center"/>
    </xf>
    <xf numFmtId="0" fontId="44" fillId="25" borderId="23" xfId="23" applyFont="1" applyFill="1" applyBorder="1" applyAlignment="1">
      <alignment horizontal="center" vertical="center"/>
    </xf>
    <xf numFmtId="0" fontId="44" fillId="25" borderId="14" xfId="23" applyFont="1" applyFill="1" applyBorder="1" applyAlignment="1">
      <alignment horizontal="center" vertical="center"/>
    </xf>
    <xf numFmtId="0" fontId="44" fillId="26" borderId="19" xfId="27" applyFont="1" applyFill="1" applyBorder="1" applyAlignment="1">
      <alignment horizontal="center" vertical="center"/>
    </xf>
    <xf numFmtId="0" fontId="44" fillId="0" borderId="0" xfId="27" applyFont="1" applyAlignment="1">
      <alignment horizontal="center" vertical="center"/>
    </xf>
    <xf numFmtId="0" fontId="44" fillId="0" borderId="19" xfId="27" applyFont="1" applyBorder="1" applyAlignment="1">
      <alignment horizontal="center" vertical="center"/>
    </xf>
    <xf numFmtId="0" fontId="44" fillId="25" borderId="14" xfId="23" applyFont="1" applyFill="1" applyBorder="1" applyAlignment="1">
      <alignment horizontal="center" vertical="center" wrapText="1"/>
    </xf>
    <xf numFmtId="0" fontId="44" fillId="27" borderId="14" xfId="23" applyFont="1" applyFill="1" applyBorder="1" applyAlignment="1">
      <alignment horizontal="center" vertical="center"/>
    </xf>
    <xf numFmtId="0" fontId="44" fillId="0" borderId="17" xfId="0" applyFont="1" applyBorder="1" applyAlignment="1">
      <alignment horizontal="left" vertical="center"/>
    </xf>
    <xf numFmtId="0" fontId="44" fillId="0" borderId="2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56" fillId="24" borderId="0" xfId="26" applyFont="1" applyFill="1" applyAlignment="1">
      <alignment horizontal="left" vertical="center"/>
    </xf>
    <xf numFmtId="0" fontId="71" fillId="24" borderId="0" xfId="26" applyFont="1" applyFill="1" applyAlignment="1">
      <alignment horizontal="left" vertical="center"/>
    </xf>
    <xf numFmtId="0" fontId="44" fillId="27" borderId="14" xfId="27" applyFont="1" applyFill="1" applyBorder="1" applyAlignment="1">
      <alignment horizontal="center" vertical="center" wrapText="1"/>
    </xf>
    <xf numFmtId="0" fontId="63" fillId="0" borderId="14" xfId="27" applyFont="1" applyBorder="1" applyAlignment="1">
      <alignment horizontal="center" vertical="center" wrapText="1"/>
    </xf>
    <xf numFmtId="0" fontId="5" fillId="25" borderId="0" xfId="23" applyFont="1" applyFill="1" applyAlignment="1">
      <alignment horizontal="center"/>
    </xf>
    <xf numFmtId="0" fontId="5" fillId="25" borderId="0" xfId="23" applyFont="1" applyFill="1" applyAlignment="1">
      <alignment horizontal="left"/>
    </xf>
    <xf numFmtId="0" fontId="58" fillId="25" borderId="0" xfId="0" applyFont="1" applyFill="1" applyAlignment="1">
      <alignment horizontal="left"/>
    </xf>
    <xf numFmtId="0" fontId="61" fillId="25" borderId="0" xfId="23" applyFont="1" applyFill="1" applyAlignment="1">
      <alignment horizontal="left"/>
    </xf>
    <xf numFmtId="0" fontId="61" fillId="25" borderId="0" xfId="23" applyFont="1" applyFill="1"/>
    <xf numFmtId="0" fontId="58" fillId="25" borderId="0" xfId="0" applyFont="1" applyFill="1"/>
    <xf numFmtId="0" fontId="63" fillId="26" borderId="0" xfId="0" applyFont="1" applyFill="1"/>
    <xf numFmtId="0" fontId="56" fillId="25" borderId="0" xfId="0" applyFont="1" applyFill="1"/>
    <xf numFmtId="0" fontId="46" fillId="25" borderId="0" xfId="0" applyFont="1" applyFill="1"/>
    <xf numFmtId="0" fontId="68" fillId="24" borderId="0" xfId="26" applyFont="1" applyFill="1" applyAlignment="1">
      <alignment horizontal="center" vertical="center"/>
    </xf>
    <xf numFmtId="0" fontId="56" fillId="24" borderId="0" xfId="26" applyFont="1" applyFill="1" applyAlignment="1">
      <alignment horizontal="center" vertical="center"/>
    </xf>
    <xf numFmtId="0" fontId="71" fillId="24" borderId="0" xfId="26" applyFont="1" applyFill="1" applyAlignment="1">
      <alignment horizontal="center" vertical="center"/>
    </xf>
    <xf numFmtId="0" fontId="58" fillId="24" borderId="0" xfId="26" applyFont="1" applyFill="1" applyAlignment="1">
      <alignment horizontal="center" vertical="center"/>
    </xf>
    <xf numFmtId="0" fontId="42" fillId="25" borderId="0" xfId="26" applyFont="1" applyFill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43" fillId="24" borderId="0" xfId="26" applyFont="1" applyFill="1" applyAlignment="1">
      <alignment horizontal="center" vertical="center"/>
    </xf>
    <xf numFmtId="0" fontId="46" fillId="24" borderId="0" xfId="26" applyFont="1" applyFill="1" applyAlignment="1">
      <alignment horizontal="center" vertical="center"/>
    </xf>
    <xf numFmtId="2" fontId="5" fillId="25" borderId="0" xfId="23" applyNumberFormat="1" applyFont="1" applyFill="1" applyAlignment="1">
      <alignment horizontal="left"/>
    </xf>
    <xf numFmtId="2" fontId="56" fillId="0" borderId="0" xfId="132" applyNumberFormat="1" applyFont="1"/>
    <xf numFmtId="0" fontId="61" fillId="25" borderId="0" xfId="134" applyFont="1" applyFill="1"/>
    <xf numFmtId="0" fontId="82" fillId="31" borderId="0" xfId="0" applyFont="1" applyFill="1"/>
    <xf numFmtId="0" fontId="44" fillId="0" borderId="0" xfId="132" applyFont="1"/>
    <xf numFmtId="0" fontId="44" fillId="26" borderId="14" xfId="132" applyFont="1" applyFill="1" applyBorder="1" applyAlignment="1">
      <alignment horizontal="center" vertical="center"/>
    </xf>
    <xf numFmtId="0" fontId="44" fillId="0" borderId="14" xfId="132" applyFont="1" applyBorder="1" applyAlignment="1">
      <alignment horizontal="center" vertical="center"/>
    </xf>
    <xf numFmtId="0" fontId="44" fillId="0" borderId="29" xfId="132" applyFont="1" applyBorder="1" applyAlignment="1">
      <alignment horizontal="center" vertical="center"/>
    </xf>
    <xf numFmtId="16" fontId="44" fillId="26" borderId="22" xfId="132" applyNumberFormat="1" applyFont="1" applyFill="1" applyBorder="1" applyAlignment="1">
      <alignment horizontal="center"/>
    </xf>
    <xf numFmtId="0" fontId="44" fillId="29" borderId="14" xfId="134" applyFont="1" applyFill="1" applyBorder="1" applyAlignment="1">
      <alignment horizontal="center" vertical="center"/>
    </xf>
    <xf numFmtId="0" fontId="68" fillId="24" borderId="0" xfId="135" applyFont="1" applyFill="1" applyAlignment="1">
      <alignment horizontal="left" vertical="center"/>
    </xf>
    <xf numFmtId="0" fontId="43" fillId="24" borderId="0" xfId="135" applyFont="1" applyFill="1" applyAlignment="1">
      <alignment horizontal="left" vertical="center"/>
    </xf>
    <xf numFmtId="0" fontId="66" fillId="24" borderId="0" xfId="135" applyFont="1" applyFill="1" applyAlignment="1">
      <alignment horizontal="left" vertical="center"/>
    </xf>
    <xf numFmtId="0" fontId="42" fillId="25" borderId="0" xfId="135" applyFont="1" applyFill="1" applyAlignment="1">
      <alignment horizontal="left" vertical="center"/>
    </xf>
    <xf numFmtId="0" fontId="44" fillId="28" borderId="14" xfId="134" applyFont="1" applyFill="1" applyBorder="1" applyAlignment="1">
      <alignment horizontal="center" vertical="center"/>
    </xf>
    <xf numFmtId="0" fontId="44" fillId="28" borderId="15" xfId="133" applyFont="1" applyFill="1" applyBorder="1" applyAlignment="1">
      <alignment horizontal="center" vertical="center"/>
    </xf>
    <xf numFmtId="2" fontId="56" fillId="32" borderId="0" xfId="133" applyNumberFormat="1" applyFont="1" applyFill="1" applyAlignment="1">
      <alignment horizontal="left"/>
    </xf>
    <xf numFmtId="0" fontId="5" fillId="25" borderId="0" xfId="134" applyFont="1" applyFill="1" applyAlignment="1">
      <alignment horizontal="left"/>
    </xf>
    <xf numFmtId="16" fontId="43" fillId="25" borderId="0" xfId="133" applyNumberFormat="1" applyFont="1" applyFill="1" applyAlignment="1">
      <alignment horizontal="left"/>
    </xf>
    <xf numFmtId="0" fontId="56" fillId="25" borderId="0" xfId="0" applyFont="1" applyFill="1" applyAlignment="1">
      <alignment horizontal="left"/>
    </xf>
    <xf numFmtId="0" fontId="61" fillId="25" borderId="0" xfId="134" applyFont="1" applyFill="1" applyAlignment="1">
      <alignment horizontal="left"/>
    </xf>
    <xf numFmtId="0" fontId="57" fillId="28" borderId="0" xfId="133" applyFont="1" applyFill="1" applyAlignment="1">
      <alignment horizontal="center"/>
    </xf>
    <xf numFmtId="0" fontId="44" fillId="27" borderId="14" xfId="27" applyFont="1" applyFill="1" applyBorder="1" applyAlignment="1">
      <alignment vertical="center"/>
    </xf>
    <xf numFmtId="0" fontId="56" fillId="24" borderId="0" xfId="135" applyFont="1" applyFill="1" applyAlignment="1">
      <alignment horizontal="left" vertical="center"/>
    </xf>
    <xf numFmtId="0" fontId="45" fillId="24" borderId="10" xfId="0" applyFont="1" applyFill="1" applyBorder="1" applyAlignment="1">
      <alignment horizontal="left" vertical="center"/>
    </xf>
    <xf numFmtId="0" fontId="44" fillId="28" borderId="35" xfId="133" applyFont="1" applyFill="1" applyBorder="1" applyAlignment="1">
      <alignment horizontal="center" vertical="center" wrapText="1"/>
    </xf>
    <xf numFmtId="2" fontId="5" fillId="25" borderId="0" xfId="23" applyNumberFormat="1" applyFont="1" applyFill="1"/>
    <xf numFmtId="0" fontId="60" fillId="0" borderId="12" xfId="0" applyFont="1" applyBorder="1" applyAlignment="1">
      <alignment vertical="center"/>
    </xf>
    <xf numFmtId="0" fontId="75" fillId="28" borderId="0" xfId="133" applyFont="1" applyFill="1"/>
    <xf numFmtId="0" fontId="5" fillId="25" borderId="0" xfId="133" applyFont="1" applyFill="1" applyAlignment="1">
      <alignment horizontal="center"/>
    </xf>
    <xf numFmtId="0" fontId="5" fillId="25" borderId="0" xfId="134" applyFont="1" applyFill="1" applyAlignment="1">
      <alignment horizontal="center"/>
    </xf>
    <xf numFmtId="0" fontId="60" fillId="0" borderId="0" xfId="0" applyFont="1" applyAlignment="1">
      <alignment horizontal="left" vertical="center"/>
    </xf>
    <xf numFmtId="0" fontId="44" fillId="0" borderId="31" xfId="132" applyFont="1" applyBorder="1" applyAlignment="1">
      <alignment horizontal="center" vertical="center"/>
    </xf>
    <xf numFmtId="0" fontId="47" fillId="28" borderId="0" xfId="133" applyFont="1" applyFill="1"/>
    <xf numFmtId="0" fontId="56" fillId="0" borderId="0" xfId="132" applyFont="1" applyAlignment="1">
      <alignment horizontal="center"/>
    </xf>
    <xf numFmtId="0" fontId="44" fillId="0" borderId="0" xfId="132" applyFont="1" applyAlignment="1">
      <alignment horizontal="center"/>
    </xf>
    <xf numFmtId="0" fontId="44" fillId="0" borderId="15" xfId="132" applyFont="1" applyBorder="1" applyAlignment="1">
      <alignment horizontal="center" vertical="center" wrapText="1"/>
    </xf>
    <xf numFmtId="0" fontId="44" fillId="0" borderId="14" xfId="132" applyFont="1" applyBorder="1" applyAlignment="1">
      <alignment horizontal="center" vertical="center" wrapText="1"/>
    </xf>
    <xf numFmtId="0" fontId="44" fillId="0" borderId="35" xfId="132" applyFont="1" applyBorder="1" applyAlignment="1">
      <alignment horizontal="center" vertical="center" wrapText="1"/>
    </xf>
    <xf numFmtId="0" fontId="5" fillId="0" borderId="0" xfId="132" applyFont="1" applyAlignment="1">
      <alignment wrapText="1"/>
    </xf>
    <xf numFmtId="0" fontId="44" fillId="28" borderId="14" xfId="134" applyFont="1" applyFill="1" applyBorder="1" applyAlignment="1">
      <alignment vertical="center"/>
    </xf>
    <xf numFmtId="0" fontId="83" fillId="26" borderId="21" xfId="27" quotePrefix="1" applyFont="1" applyFill="1" applyBorder="1" applyAlignment="1">
      <alignment horizontal="center"/>
    </xf>
    <xf numFmtId="16" fontId="44" fillId="26" borderId="37" xfId="132" quotePrefix="1" applyNumberFormat="1" applyFont="1" applyFill="1" applyBorder="1" applyAlignment="1">
      <alignment horizontal="center"/>
    </xf>
    <xf numFmtId="16" fontId="74" fillId="26" borderId="38" xfId="132" quotePrefix="1" applyNumberFormat="1" applyFont="1" applyFill="1" applyBorder="1" applyAlignment="1">
      <alignment horizontal="center"/>
    </xf>
    <xf numFmtId="0" fontId="44" fillId="28" borderId="14" xfId="133" applyFont="1" applyFill="1" applyBorder="1" applyAlignment="1">
      <alignment horizontal="center" vertical="center"/>
    </xf>
    <xf numFmtId="16" fontId="60" fillId="25" borderId="21" xfId="132" applyNumberFormat="1" applyFont="1" applyFill="1" applyBorder="1" applyAlignment="1">
      <alignment horizontal="center"/>
    </xf>
    <xf numFmtId="16" fontId="60" fillId="25" borderId="31" xfId="132" quotePrefix="1" applyNumberFormat="1" applyFont="1" applyFill="1" applyBorder="1" applyAlignment="1">
      <alignment horizontal="center"/>
    </xf>
    <xf numFmtId="16" fontId="60" fillId="25" borderId="31" xfId="132" applyNumberFormat="1" applyFont="1" applyFill="1" applyBorder="1" applyAlignment="1">
      <alignment horizontal="center"/>
    </xf>
    <xf numFmtId="16" fontId="60" fillId="25" borderId="39" xfId="132" quotePrefix="1" applyNumberFormat="1" applyFont="1" applyFill="1" applyBorder="1" applyAlignment="1">
      <alignment horizontal="center"/>
    </xf>
    <xf numFmtId="16" fontId="60" fillId="25" borderId="29" xfId="132" applyNumberFormat="1" applyFont="1" applyFill="1" applyBorder="1" applyAlignment="1">
      <alignment horizontal="center"/>
    </xf>
    <xf numFmtId="16" fontId="75" fillId="25" borderId="39" xfId="133" applyNumberFormat="1" applyFont="1" applyFill="1" applyBorder="1" applyAlignment="1">
      <alignment horizontal="center"/>
    </xf>
    <xf numFmtId="0" fontId="88" fillId="25" borderId="39" xfId="132" quotePrefix="1" applyFont="1" applyFill="1" applyBorder="1" applyAlignment="1">
      <alignment horizontal="center"/>
    </xf>
    <xf numFmtId="16" fontId="75" fillId="25" borderId="39" xfId="132" applyNumberFormat="1" applyFont="1" applyFill="1" applyBorder="1" applyAlignment="1">
      <alignment horizontal="center"/>
    </xf>
    <xf numFmtId="0" fontId="75" fillId="25" borderId="39" xfId="132" quotePrefix="1" applyFont="1" applyFill="1" applyBorder="1" applyAlignment="1">
      <alignment horizontal="center"/>
    </xf>
    <xf numFmtId="16" fontId="74" fillId="25" borderId="38" xfId="132" quotePrefix="1" applyNumberFormat="1" applyFont="1" applyFill="1" applyBorder="1" applyAlignment="1">
      <alignment horizontal="center"/>
    </xf>
    <xf numFmtId="16" fontId="74" fillId="25" borderId="38" xfId="132" applyNumberFormat="1" applyFont="1" applyFill="1" applyBorder="1" applyAlignment="1">
      <alignment horizontal="center"/>
    </xf>
    <xf numFmtId="16" fontId="44" fillId="25" borderId="22" xfId="132" quotePrefix="1" applyNumberFormat="1" applyFont="1" applyFill="1" applyBorder="1" applyAlignment="1">
      <alignment horizontal="center"/>
    </xf>
    <xf numFmtId="16" fontId="44" fillId="25" borderId="28" xfId="132" applyNumberFormat="1" applyFont="1" applyFill="1" applyBorder="1" applyAlignment="1">
      <alignment horizontal="center"/>
    </xf>
    <xf numFmtId="16" fontId="44" fillId="25" borderId="22" xfId="132" applyNumberFormat="1" applyFont="1" applyFill="1" applyBorder="1" applyAlignment="1">
      <alignment horizontal="center"/>
    </xf>
    <xf numFmtId="16" fontId="44" fillId="25" borderId="37" xfId="132" applyNumberFormat="1" applyFont="1" applyFill="1" applyBorder="1" applyAlignment="1">
      <alignment horizontal="center"/>
    </xf>
    <xf numFmtId="16" fontId="44" fillId="25" borderId="17" xfId="132" applyNumberFormat="1" applyFont="1" applyFill="1" applyBorder="1" applyAlignment="1">
      <alignment horizontal="center"/>
    </xf>
    <xf numFmtId="16" fontId="74" fillId="25" borderId="33" xfId="132" quotePrefix="1" applyNumberFormat="1" applyFont="1" applyFill="1" applyBorder="1" applyAlignment="1">
      <alignment horizontal="center"/>
    </xf>
    <xf numFmtId="16" fontId="74" fillId="25" borderId="0" xfId="132" applyNumberFormat="1" applyFont="1" applyFill="1" applyAlignment="1">
      <alignment horizontal="center"/>
    </xf>
    <xf numFmtId="16" fontId="74" fillId="25" borderId="33" xfId="132" applyNumberFormat="1" applyFont="1" applyFill="1" applyBorder="1" applyAlignment="1">
      <alignment horizontal="center"/>
    </xf>
    <xf numFmtId="16" fontId="60" fillId="25" borderId="37" xfId="132" applyNumberFormat="1" applyFont="1" applyFill="1" applyBorder="1" applyAlignment="1">
      <alignment horizontal="center"/>
    </xf>
    <xf numFmtId="16" fontId="60" fillId="25" borderId="37" xfId="132" quotePrefix="1" applyNumberFormat="1" applyFont="1" applyFill="1" applyBorder="1" applyAlignment="1">
      <alignment horizontal="center"/>
    </xf>
    <xf numFmtId="16" fontId="75" fillId="25" borderId="22" xfId="27" quotePrefix="1" applyNumberFormat="1" applyFont="1" applyFill="1" applyBorder="1" applyAlignment="1">
      <alignment horizontal="center"/>
    </xf>
    <xf numFmtId="16" fontId="61" fillId="25" borderId="23" xfId="27" applyNumberFormat="1" applyFont="1" applyFill="1" applyBorder="1" applyAlignment="1">
      <alignment horizontal="center"/>
    </xf>
    <xf numFmtId="16" fontId="61" fillId="25" borderId="23" xfId="27" quotePrefix="1" applyNumberFormat="1" applyFont="1" applyFill="1" applyBorder="1" applyAlignment="1">
      <alignment horizontal="center"/>
    </xf>
    <xf numFmtId="16" fontId="63" fillId="25" borderId="21" xfId="27" applyNumberFormat="1" applyFont="1" applyFill="1" applyBorder="1" applyAlignment="1">
      <alignment horizontal="center"/>
    </xf>
    <xf numFmtId="16" fontId="63" fillId="25" borderId="21" xfId="24" quotePrefix="1" applyNumberFormat="1" applyFont="1" applyFill="1" applyBorder="1" applyAlignment="1">
      <alignment horizontal="center"/>
    </xf>
    <xf numFmtId="0" fontId="44" fillId="25" borderId="16" xfId="132" applyFont="1" applyFill="1" applyBorder="1" applyAlignment="1">
      <alignment horizontal="center" vertical="center"/>
    </xf>
    <xf numFmtId="0" fontId="44" fillId="25" borderId="17" xfId="132" applyFont="1" applyFill="1" applyBorder="1" applyAlignment="1">
      <alignment vertical="center"/>
    </xf>
    <xf numFmtId="16" fontId="47" fillId="25" borderId="19" xfId="133" applyNumberFormat="1" applyFont="1" applyFill="1" applyBorder="1" applyAlignment="1">
      <alignment horizontal="left"/>
    </xf>
    <xf numFmtId="16" fontId="47" fillId="25" borderId="38" xfId="133" applyNumberFormat="1" applyFont="1" applyFill="1" applyBorder="1" applyAlignment="1">
      <alignment horizontal="center"/>
    </xf>
    <xf numFmtId="16" fontId="47" fillId="25" borderId="38" xfId="132" quotePrefix="1" applyNumberFormat="1" applyFont="1" applyFill="1" applyBorder="1" applyAlignment="1">
      <alignment horizontal="center"/>
    </xf>
    <xf numFmtId="16" fontId="47" fillId="25" borderId="38" xfId="0" applyNumberFormat="1" applyFont="1" applyFill="1" applyBorder="1" applyAlignment="1">
      <alignment horizontal="center"/>
    </xf>
    <xf numFmtId="16" fontId="47" fillId="25" borderId="38" xfId="132" applyNumberFormat="1" applyFont="1" applyFill="1" applyBorder="1" applyAlignment="1">
      <alignment horizontal="center"/>
    </xf>
    <xf numFmtId="0" fontId="47" fillId="25" borderId="38" xfId="132" quotePrefix="1" applyFont="1" applyFill="1" applyBorder="1" applyAlignment="1">
      <alignment horizontal="center"/>
    </xf>
    <xf numFmtId="16" fontId="75" fillId="26" borderId="22" xfId="27" quotePrefix="1" applyNumberFormat="1" applyFont="1" applyFill="1" applyBorder="1" applyAlignment="1">
      <alignment horizontal="center"/>
    </xf>
    <xf numFmtId="16" fontId="44" fillId="25" borderId="32" xfId="133" quotePrefix="1" applyNumberFormat="1" applyFont="1" applyFill="1" applyBorder="1" applyAlignment="1">
      <alignment horizontal="center"/>
    </xf>
    <xf numFmtId="16" fontId="84" fillId="25" borderId="38" xfId="133" applyNumberFormat="1" applyFont="1" applyFill="1" applyBorder="1" applyAlignment="1">
      <alignment horizontal="center"/>
    </xf>
    <xf numFmtId="16" fontId="61" fillId="26" borderId="23" xfId="27" applyNumberFormat="1" applyFont="1" applyFill="1" applyBorder="1" applyAlignment="1">
      <alignment horizontal="center"/>
    </xf>
    <xf numFmtId="16" fontId="89" fillId="25" borderId="38" xfId="132" applyNumberFormat="1" applyFont="1" applyFill="1" applyBorder="1" applyAlignment="1">
      <alignment horizontal="center"/>
    </xf>
    <xf numFmtId="16" fontId="89" fillId="25" borderId="38" xfId="132" quotePrefix="1" applyNumberFormat="1" applyFont="1" applyFill="1" applyBorder="1" applyAlignment="1">
      <alignment horizontal="center"/>
    </xf>
    <xf numFmtId="0" fontId="89" fillId="25" borderId="38" xfId="0" quotePrefix="1" applyFont="1" applyFill="1" applyBorder="1" applyAlignment="1">
      <alignment horizontal="center"/>
    </xf>
    <xf numFmtId="0" fontId="89" fillId="0" borderId="0" xfId="132" applyFont="1"/>
    <xf numFmtId="0" fontId="74" fillId="25" borderId="0" xfId="0" applyFont="1" applyFill="1"/>
    <xf numFmtId="0" fontId="44" fillId="29" borderId="25" xfId="133" applyFont="1" applyFill="1" applyBorder="1" applyAlignment="1">
      <alignment vertical="center"/>
    </xf>
    <xf numFmtId="0" fontId="44" fillId="27" borderId="35" xfId="132" applyFont="1" applyFill="1" applyBorder="1" applyAlignment="1">
      <alignment vertical="center"/>
    </xf>
    <xf numFmtId="0" fontId="44" fillId="26" borderId="35" xfId="132" applyFont="1" applyFill="1" applyBorder="1" applyAlignment="1">
      <alignment horizontal="center" vertical="center" wrapText="1"/>
    </xf>
    <xf numFmtId="165" fontId="45" fillId="24" borderId="32" xfId="133" applyNumberFormat="1" applyFont="1" applyFill="1" applyBorder="1" applyAlignment="1">
      <alignment horizontal="center" vertical="center"/>
    </xf>
    <xf numFmtId="16" fontId="44" fillId="0" borderId="18" xfId="0" applyNumberFormat="1" applyFont="1" applyBorder="1"/>
    <xf numFmtId="16" fontId="44" fillId="0" borderId="19" xfId="0" applyNumberFormat="1" applyFont="1" applyBorder="1" applyAlignment="1">
      <alignment horizontal="left"/>
    </xf>
    <xf numFmtId="0" fontId="60" fillId="25" borderId="0" xfId="0" applyFont="1" applyFill="1" applyAlignment="1">
      <alignment wrapText="1"/>
    </xf>
    <xf numFmtId="0" fontId="47" fillId="0" borderId="19" xfId="25" applyFont="1" applyBorder="1" applyAlignment="1">
      <alignment horizontal="left"/>
    </xf>
    <xf numFmtId="0" fontId="44" fillId="0" borderId="26" xfId="132" applyFont="1" applyBorder="1" applyAlignment="1">
      <alignment horizontal="center" vertical="center"/>
    </xf>
    <xf numFmtId="166" fontId="47" fillId="25" borderId="38" xfId="0" applyNumberFormat="1" applyFont="1" applyFill="1" applyBorder="1" applyAlignment="1">
      <alignment horizontal="center" vertical="center"/>
    </xf>
    <xf numFmtId="0" fontId="47" fillId="24" borderId="0" xfId="135" applyFont="1" applyFill="1" applyAlignment="1">
      <alignment vertical="center"/>
    </xf>
    <xf numFmtId="0" fontId="56" fillId="0" borderId="0" xfId="132" applyFont="1" applyAlignment="1">
      <alignment horizontal="center" vertical="center"/>
    </xf>
    <xf numFmtId="0" fontId="44" fillId="25" borderId="35" xfId="134" applyFont="1" applyFill="1" applyBorder="1" applyAlignment="1">
      <alignment horizontal="center" vertical="center" wrapText="1"/>
    </xf>
    <xf numFmtId="0" fontId="44" fillId="25" borderId="35" xfId="134" applyFont="1" applyFill="1" applyBorder="1" applyAlignment="1">
      <alignment horizontal="center" vertical="center"/>
    </xf>
    <xf numFmtId="0" fontId="44" fillId="27" borderId="35" xfId="134" applyFont="1" applyFill="1" applyBorder="1" applyAlignment="1">
      <alignment horizontal="center" vertical="center"/>
    </xf>
    <xf numFmtId="0" fontId="44" fillId="25" borderId="38" xfId="134" applyFont="1" applyFill="1" applyBorder="1" applyAlignment="1">
      <alignment horizontal="center" vertical="center"/>
    </xf>
    <xf numFmtId="0" fontId="44" fillId="27" borderId="38" xfId="134" applyFont="1" applyFill="1" applyBorder="1" applyAlignment="1">
      <alignment horizontal="center" vertical="center"/>
    </xf>
    <xf numFmtId="0" fontId="44" fillId="26" borderId="35" xfId="132" applyFont="1" applyFill="1" applyBorder="1" applyAlignment="1">
      <alignment horizontal="center" vertical="center"/>
    </xf>
    <xf numFmtId="0" fontId="44" fillId="0" borderId="37" xfId="132" applyFont="1" applyBorder="1" applyAlignment="1">
      <alignment horizontal="center" vertical="center"/>
    </xf>
    <xf numFmtId="166" fontId="74" fillId="0" borderId="37" xfId="0" applyNumberFormat="1" applyFont="1" applyBorder="1" applyAlignment="1">
      <alignment vertical="center"/>
    </xf>
    <xf numFmtId="166" fontId="74" fillId="0" borderId="41" xfId="0" applyNumberFormat="1" applyFont="1" applyBorder="1" applyAlignment="1">
      <alignment vertical="center"/>
    </xf>
    <xf numFmtId="0" fontId="5" fillId="0" borderId="41" xfId="132" applyFont="1" applyBorder="1"/>
    <xf numFmtId="0" fontId="5" fillId="0" borderId="42" xfId="132" applyFont="1" applyBorder="1"/>
    <xf numFmtId="0" fontId="5" fillId="0" borderId="37" xfId="132" applyFont="1" applyBorder="1" applyAlignment="1">
      <alignment horizontal="left"/>
    </xf>
    <xf numFmtId="0" fontId="5" fillId="0" borderId="43" xfId="132" applyFont="1" applyBorder="1"/>
    <xf numFmtId="0" fontId="43" fillId="0" borderId="0" xfId="132" applyFont="1"/>
    <xf numFmtId="166" fontId="74" fillId="0" borderId="38" xfId="0" applyNumberFormat="1" applyFont="1" applyBorder="1" applyAlignment="1">
      <alignment horizontal="center" vertical="center"/>
    </xf>
    <xf numFmtId="166" fontId="74" fillId="0" borderId="32" xfId="0" applyNumberFormat="1" applyFont="1" applyBorder="1" applyAlignment="1">
      <alignment horizontal="center" vertical="center"/>
    </xf>
    <xf numFmtId="16" fontId="43" fillId="25" borderId="38" xfId="132" quotePrefix="1" applyNumberFormat="1" applyFont="1" applyFill="1" applyBorder="1" applyAlignment="1">
      <alignment horizontal="center"/>
    </xf>
    <xf numFmtId="16" fontId="43" fillId="26" borderId="40" xfId="132" quotePrefix="1" applyNumberFormat="1" applyFont="1" applyFill="1" applyBorder="1" applyAlignment="1">
      <alignment horizontal="center"/>
    </xf>
    <xf numFmtId="0" fontId="62" fillId="0" borderId="0" xfId="132" applyFont="1"/>
    <xf numFmtId="0" fontId="74" fillId="0" borderId="30" xfId="0" applyFont="1" applyBorder="1" applyAlignment="1">
      <alignment vertical="center"/>
    </xf>
    <xf numFmtId="0" fontId="74" fillId="0" borderId="34" xfId="0" applyFont="1" applyBorder="1" applyAlignment="1">
      <alignment horizontal="left" vertical="center"/>
    </xf>
    <xf numFmtId="166" fontId="74" fillId="0" borderId="39" xfId="0" applyNumberFormat="1" applyFont="1" applyBorder="1" applyAlignment="1">
      <alignment vertical="center"/>
    </xf>
    <xf numFmtId="166" fontId="74" fillId="0" borderId="30" xfId="0" applyNumberFormat="1" applyFont="1" applyBorder="1" applyAlignment="1">
      <alignment vertical="center"/>
    </xf>
    <xf numFmtId="0" fontId="63" fillId="26" borderId="30" xfId="0" applyFont="1" applyFill="1" applyBorder="1"/>
    <xf numFmtId="0" fontId="63" fillId="26" borderId="31" xfId="0" applyFont="1" applyFill="1" applyBorder="1"/>
    <xf numFmtId="16" fontId="63" fillId="25" borderId="39" xfId="132" applyNumberFormat="1" applyFont="1" applyFill="1" applyBorder="1" applyAlignment="1">
      <alignment horizontal="center"/>
    </xf>
    <xf numFmtId="16" fontId="63" fillId="25" borderId="34" xfId="133" quotePrefix="1" applyNumberFormat="1" applyFont="1" applyFill="1" applyBorder="1" applyAlignment="1">
      <alignment horizontal="center"/>
    </xf>
    <xf numFmtId="0" fontId="65" fillId="0" borderId="0" xfId="132" applyFont="1"/>
    <xf numFmtId="0" fontId="74" fillId="0" borderId="41" xfId="0" applyFont="1" applyBorder="1" applyAlignment="1">
      <alignment vertical="center"/>
    </xf>
    <xf numFmtId="0" fontId="74" fillId="0" borderId="43" xfId="0" applyFont="1" applyBorder="1" applyAlignment="1">
      <alignment horizontal="left" vertical="center"/>
    </xf>
    <xf numFmtId="166" fontId="74" fillId="26" borderId="41" xfId="0" applyNumberFormat="1" applyFont="1" applyFill="1" applyBorder="1" applyAlignment="1">
      <alignment vertical="center"/>
    </xf>
    <xf numFmtId="0" fontId="61" fillId="0" borderId="0" xfId="132" applyFont="1"/>
    <xf numFmtId="166" fontId="74" fillId="26" borderId="30" xfId="0" applyNumberFormat="1" applyFont="1" applyFill="1" applyBorder="1" applyAlignment="1">
      <alignment vertical="center"/>
    </xf>
    <xf numFmtId="16" fontId="63" fillId="0" borderId="0" xfId="132" applyNumberFormat="1" applyFont="1" applyAlignment="1">
      <alignment horizontal="center"/>
    </xf>
    <xf numFmtId="16" fontId="63" fillId="0" borderId="0" xfId="133" quotePrefix="1" applyNumberFormat="1" applyFont="1" applyAlignment="1">
      <alignment horizontal="center"/>
    </xf>
    <xf numFmtId="0" fontId="46" fillId="24" borderId="0" xfId="135" applyFont="1" applyFill="1" applyAlignment="1">
      <alignment vertical="center"/>
    </xf>
    <xf numFmtId="0" fontId="71" fillId="24" borderId="0" xfId="135" applyFont="1" applyFill="1" applyAlignment="1">
      <alignment horizontal="left" vertical="center"/>
    </xf>
    <xf numFmtId="165" fontId="71" fillId="25" borderId="0" xfId="133" applyNumberFormat="1" applyFont="1" applyFill="1" applyAlignment="1">
      <alignment horizontal="left"/>
    </xf>
    <xf numFmtId="0" fontId="7" fillId="0" borderId="0" xfId="132" applyFont="1" applyAlignment="1">
      <alignment vertical="center"/>
    </xf>
    <xf numFmtId="0" fontId="44" fillId="27" borderId="35" xfId="27" applyFont="1" applyFill="1" applyBorder="1" applyAlignment="1">
      <alignment vertical="center"/>
    </xf>
    <xf numFmtId="16" fontId="42" fillId="0" borderId="0" xfId="27" applyNumberFormat="1" applyFont="1" applyAlignment="1">
      <alignment horizontal="left"/>
    </xf>
    <xf numFmtId="16" fontId="5" fillId="0" borderId="0" xfId="27" applyNumberFormat="1" applyFont="1" applyAlignment="1">
      <alignment horizontal="left"/>
    </xf>
    <xf numFmtId="16" fontId="5" fillId="0" borderId="0" xfId="27" applyNumberFormat="1" applyFont="1"/>
    <xf numFmtId="0" fontId="47" fillId="25" borderId="38" xfId="0" applyFont="1" applyFill="1" applyBorder="1" applyAlignment="1">
      <alignment horizontal="center" vertical="center" wrapText="1"/>
    </xf>
    <xf numFmtId="16" fontId="75" fillId="25" borderId="34" xfId="133" applyNumberFormat="1" applyFont="1" applyFill="1" applyBorder="1" applyAlignment="1">
      <alignment horizontal="left" wrapText="1"/>
    </xf>
    <xf numFmtId="0" fontId="90" fillId="28" borderId="0" xfId="133" applyFont="1" applyFill="1"/>
    <xf numFmtId="0" fontId="74" fillId="25" borderId="32" xfId="0" applyFont="1" applyFill="1" applyBorder="1" applyAlignment="1">
      <alignment wrapText="1"/>
    </xf>
    <xf numFmtId="16" fontId="75" fillId="25" borderId="30" xfId="133" applyNumberFormat="1" applyFont="1" applyFill="1" applyBorder="1" applyAlignment="1">
      <alignment horizontal="left" wrapText="1"/>
    </xf>
    <xf numFmtId="0" fontId="84" fillId="25" borderId="0" xfId="134" applyFont="1" applyFill="1" applyAlignment="1">
      <alignment horizontal="left"/>
    </xf>
    <xf numFmtId="166" fontId="45" fillId="25" borderId="38" xfId="0" applyNumberFormat="1" applyFont="1" applyFill="1" applyBorder="1" applyAlignment="1">
      <alignment horizontal="center" vertical="center"/>
    </xf>
    <xf numFmtId="0" fontId="44" fillId="28" borderId="41" xfId="134" applyFont="1" applyFill="1" applyBorder="1" applyAlignment="1">
      <alignment vertical="center" wrapText="1"/>
    </xf>
    <xf numFmtId="0" fontId="44" fillId="29" borderId="37" xfId="134" applyFont="1" applyFill="1" applyBorder="1" applyAlignment="1">
      <alignment horizontal="center" vertical="center" wrapText="1"/>
    </xf>
    <xf numFmtId="165" fontId="47" fillId="25" borderId="32" xfId="133" applyNumberFormat="1" applyFont="1" applyFill="1" applyBorder="1" applyAlignment="1">
      <alignment horizontal="center" vertical="center"/>
    </xf>
    <xf numFmtId="0" fontId="45" fillId="24" borderId="32" xfId="0" applyFont="1" applyFill="1" applyBorder="1" applyAlignment="1">
      <alignment horizontal="center" vertical="center"/>
    </xf>
    <xf numFmtId="16" fontId="74" fillId="25" borderId="40" xfId="0" applyNumberFormat="1" applyFont="1" applyFill="1" applyBorder="1" applyAlignment="1">
      <alignment horizontal="left"/>
    </xf>
    <xf numFmtId="16" fontId="44" fillId="25" borderId="25" xfId="24" applyNumberFormat="1" applyFont="1" applyFill="1" applyBorder="1" applyAlignment="1">
      <alignment horizontal="left" vertical="center"/>
    </xf>
    <xf numFmtId="16" fontId="44" fillId="25" borderId="25" xfId="24" applyNumberFormat="1" applyFont="1" applyFill="1" applyBorder="1" applyAlignment="1">
      <alignment horizontal="center" vertical="center"/>
    </xf>
    <xf numFmtId="0" fontId="63" fillId="26" borderId="15" xfId="0" applyFont="1" applyFill="1" applyBorder="1" applyAlignment="1">
      <alignment wrapText="1"/>
    </xf>
    <xf numFmtId="0" fontId="44" fillId="34" borderId="0" xfId="0" applyFont="1" applyFill="1" applyAlignment="1">
      <alignment wrapText="1"/>
    </xf>
    <xf numFmtId="0" fontId="5" fillId="25" borderId="44" xfId="134" applyFont="1" applyFill="1" applyBorder="1" applyAlignment="1">
      <alignment horizontal="left"/>
    </xf>
    <xf numFmtId="0" fontId="47" fillId="25" borderId="0" xfId="25" applyFont="1" applyFill="1" applyAlignment="1">
      <alignment horizontal="center" wrapText="1"/>
    </xf>
    <xf numFmtId="0" fontId="89" fillId="25" borderId="0" xfId="0" applyFont="1" applyFill="1" applyAlignment="1">
      <alignment wrapText="1"/>
    </xf>
    <xf numFmtId="0" fontId="74" fillId="25" borderId="19" xfId="0" applyFont="1" applyFill="1" applyBorder="1" applyAlignment="1">
      <alignment wrapText="1"/>
    </xf>
    <xf numFmtId="0" fontId="44" fillId="35" borderId="0" xfId="0" applyFont="1" applyFill="1" applyAlignment="1">
      <alignment horizontal="left"/>
    </xf>
    <xf numFmtId="0" fontId="5" fillId="25" borderId="0" xfId="132" applyFont="1" applyFill="1"/>
    <xf numFmtId="16" fontId="44" fillId="36" borderId="38" xfId="132" applyNumberFormat="1" applyFont="1" applyFill="1" applyBorder="1" applyAlignment="1">
      <alignment horizontal="center"/>
    </xf>
    <xf numFmtId="16" fontId="44" fillId="36" borderId="38" xfId="132" quotePrefix="1" applyNumberFormat="1" applyFont="1" applyFill="1" applyBorder="1" applyAlignment="1">
      <alignment horizontal="center"/>
    </xf>
    <xf numFmtId="16" fontId="44" fillId="36" borderId="38" xfId="0" applyNumberFormat="1" applyFont="1" applyFill="1" applyBorder="1" applyAlignment="1">
      <alignment horizontal="center" vertical="center" wrapText="1"/>
    </xf>
    <xf numFmtId="0" fontId="44" fillId="36" borderId="38" xfId="0" quotePrefix="1" applyFont="1" applyFill="1" applyBorder="1" applyAlignment="1">
      <alignment horizontal="center"/>
    </xf>
    <xf numFmtId="0" fontId="44" fillId="36" borderId="38" xfId="132" quotePrefix="1" applyFont="1" applyFill="1" applyBorder="1" applyAlignment="1">
      <alignment horizontal="center"/>
    </xf>
    <xf numFmtId="0" fontId="44" fillId="28" borderId="30" xfId="134" applyFont="1" applyFill="1" applyBorder="1" applyAlignment="1">
      <alignment horizontal="center" vertical="center" wrapText="1"/>
    </xf>
    <xf numFmtId="0" fontId="74" fillId="0" borderId="45" xfId="0" applyFont="1" applyBorder="1" applyAlignment="1">
      <alignment horizontal="left" vertical="center"/>
    </xf>
    <xf numFmtId="0" fontId="74" fillId="0" borderId="31" xfId="0" applyFont="1" applyBorder="1" applyAlignment="1">
      <alignment horizontal="left" vertical="center"/>
    </xf>
    <xf numFmtId="166" fontId="74" fillId="0" borderId="46" xfId="0" applyNumberFormat="1" applyFont="1" applyBorder="1" applyAlignment="1">
      <alignment vertical="center"/>
    </xf>
    <xf numFmtId="0" fontId="5" fillId="0" borderId="38" xfId="132" applyFont="1" applyBorder="1"/>
    <xf numFmtId="0" fontId="65" fillId="0" borderId="31" xfId="132" applyFont="1" applyBorder="1"/>
    <xf numFmtId="0" fontId="65" fillId="0" borderId="34" xfId="132" applyFont="1" applyBorder="1"/>
    <xf numFmtId="0" fontId="65" fillId="0" borderId="39" xfId="132" applyFont="1" applyBorder="1"/>
    <xf numFmtId="0" fontId="44" fillId="28" borderId="48" xfId="134" applyFont="1" applyFill="1" applyBorder="1" applyAlignment="1">
      <alignment vertical="center"/>
    </xf>
    <xf numFmtId="0" fontId="44" fillId="28" borderId="50" xfId="134" applyFont="1" applyFill="1" applyBorder="1" applyAlignment="1">
      <alignment vertical="center" wrapText="1"/>
    </xf>
    <xf numFmtId="0" fontId="44" fillId="28" borderId="39" xfId="134" applyFont="1" applyFill="1" applyBorder="1" applyAlignment="1">
      <alignment horizontal="center" vertical="center"/>
    </xf>
    <xf numFmtId="0" fontId="5" fillId="0" borderId="30" xfId="132" applyFont="1" applyBorder="1"/>
    <xf numFmtId="0" fontId="5" fillId="0" borderId="31" xfId="132" applyFont="1" applyBorder="1"/>
    <xf numFmtId="165" fontId="44" fillId="0" borderId="0" xfId="133" applyNumberFormat="1" applyFont="1" applyAlignment="1">
      <alignment horizontal="center" vertical="center"/>
    </xf>
    <xf numFmtId="165" fontId="44" fillId="0" borderId="32" xfId="133" applyNumberFormat="1" applyFont="1" applyBorder="1" applyAlignment="1">
      <alignment horizontal="center" vertical="center"/>
    </xf>
    <xf numFmtId="0" fontId="60" fillId="25" borderId="30" xfId="0" applyFont="1" applyFill="1" applyBorder="1" applyAlignment="1">
      <alignment horizontal="left" wrapText="1"/>
    </xf>
    <xf numFmtId="0" fontId="84" fillId="25" borderId="0" xfId="134" applyFont="1" applyFill="1" applyAlignment="1">
      <alignment horizontal="center" wrapText="1"/>
    </xf>
    <xf numFmtId="0" fontId="43" fillId="25" borderId="32" xfId="132" applyFont="1" applyFill="1" applyBorder="1" applyAlignment="1">
      <alignment wrapText="1"/>
    </xf>
    <xf numFmtId="16" fontId="75" fillId="26" borderId="49" xfId="27" quotePrefix="1" applyNumberFormat="1" applyFont="1" applyFill="1" applyBorder="1" applyAlignment="1">
      <alignment horizontal="center"/>
    </xf>
    <xf numFmtId="16" fontId="61" fillId="26" borderId="38" xfId="27" applyNumberFormat="1" applyFont="1" applyFill="1" applyBorder="1" applyAlignment="1">
      <alignment horizontal="center"/>
    </xf>
    <xf numFmtId="16" fontId="63" fillId="25" borderId="39" xfId="24" quotePrefix="1" applyNumberFormat="1" applyFont="1" applyFill="1" applyBorder="1" applyAlignment="1">
      <alignment horizontal="center"/>
    </xf>
    <xf numFmtId="0" fontId="44" fillId="0" borderId="50" xfId="27" applyFont="1" applyBorder="1" applyAlignment="1">
      <alignment horizontal="center" vertical="center"/>
    </xf>
    <xf numFmtId="0" fontId="42" fillId="37" borderId="35" xfId="133" applyFont="1" applyFill="1" applyBorder="1" applyAlignment="1">
      <alignment horizontal="center" vertical="center" wrapText="1"/>
    </xf>
    <xf numFmtId="166" fontId="74" fillId="0" borderId="38" xfId="0" applyNumberFormat="1" applyFont="1" applyBorder="1" applyAlignment="1">
      <alignment horizontal="center"/>
    </xf>
    <xf numFmtId="16" fontId="74" fillId="0" borderId="0" xfId="0" applyNumberFormat="1" applyFont="1" applyAlignment="1">
      <alignment horizontal="left" vertical="center"/>
    </xf>
    <xf numFmtId="16" fontId="74" fillId="25" borderId="0" xfId="24" applyNumberFormat="1" applyFont="1" applyFill="1" applyAlignment="1">
      <alignment horizontal="left" vertical="center"/>
    </xf>
    <xf numFmtId="16" fontId="74" fillId="25" borderId="0" xfId="24" applyNumberFormat="1" applyFont="1" applyFill="1" applyAlignment="1">
      <alignment horizontal="center" vertical="center"/>
    </xf>
    <xf numFmtId="0" fontId="76" fillId="26" borderId="0" xfId="27" applyFont="1" applyFill="1" applyAlignment="1">
      <alignment horizontal="center" vertical="center"/>
    </xf>
    <xf numFmtId="16" fontId="76" fillId="0" borderId="0" xfId="27" quotePrefix="1" applyNumberFormat="1" applyFont="1" applyAlignment="1">
      <alignment horizontal="center" vertical="center"/>
    </xf>
    <xf numFmtId="0" fontId="61" fillId="25" borderId="24" xfId="27" applyFont="1" applyFill="1" applyBorder="1" applyAlignment="1">
      <alignment wrapText="1"/>
    </xf>
    <xf numFmtId="16" fontId="89" fillId="25" borderId="38" xfId="0" quotePrefix="1" applyNumberFormat="1" applyFont="1" applyFill="1" applyBorder="1" applyAlignment="1">
      <alignment horizontal="center"/>
    </xf>
    <xf numFmtId="0" fontId="74" fillId="25" borderId="40" xfId="0" applyFont="1" applyFill="1" applyBorder="1" applyAlignment="1">
      <alignment wrapText="1"/>
    </xf>
    <xf numFmtId="16" fontId="74" fillId="25" borderId="40" xfId="132" quotePrefix="1" applyNumberFormat="1" applyFont="1" applyFill="1" applyBorder="1" applyAlignment="1">
      <alignment horizontal="center"/>
    </xf>
    <xf numFmtId="165" fontId="45" fillId="26" borderId="40" xfId="133" applyNumberFormat="1" applyFont="1" applyFill="1" applyBorder="1" applyAlignment="1">
      <alignment horizontal="center" vertical="center" wrapText="1"/>
    </xf>
    <xf numFmtId="165" fontId="44" fillId="24" borderId="32" xfId="133" applyNumberFormat="1" applyFont="1" applyFill="1" applyBorder="1" applyAlignment="1">
      <alignment horizontal="center" vertical="center"/>
    </xf>
    <xf numFmtId="166" fontId="45" fillId="25" borderId="38" xfId="0" quotePrefix="1" applyNumberFormat="1" applyFont="1" applyFill="1" applyBorder="1" applyAlignment="1">
      <alignment horizontal="center" vertical="center"/>
    </xf>
    <xf numFmtId="166" fontId="44" fillId="25" borderId="38" xfId="0" quotePrefix="1" applyNumberFormat="1" applyFont="1" applyFill="1" applyBorder="1" applyAlignment="1">
      <alignment horizontal="center" vertical="center"/>
    </xf>
    <xf numFmtId="165" fontId="44" fillId="26" borderId="40" xfId="133" applyNumberFormat="1" applyFont="1" applyFill="1" applyBorder="1" applyAlignment="1">
      <alignment horizontal="center" vertical="center"/>
    </xf>
    <xf numFmtId="166" fontId="46" fillId="0" borderId="0" xfId="0" applyNumberFormat="1" applyFont="1" applyAlignment="1">
      <alignment horizontal="center" vertical="center"/>
    </xf>
    <xf numFmtId="0" fontId="5" fillId="25" borderId="53" xfId="134" applyFont="1" applyFill="1" applyBorder="1" applyAlignment="1">
      <alignment horizontal="left"/>
    </xf>
    <xf numFmtId="165" fontId="44" fillId="24" borderId="32" xfId="133" applyNumberFormat="1" applyFont="1" applyFill="1" applyBorder="1" applyAlignment="1">
      <alignment horizontal="center" vertical="center" wrapText="1"/>
    </xf>
    <xf numFmtId="16" fontId="75" fillId="25" borderId="0" xfId="133" applyNumberFormat="1" applyFont="1" applyFill="1" applyAlignment="1">
      <alignment horizontal="left" wrapText="1"/>
    </xf>
    <xf numFmtId="16" fontId="75" fillId="25" borderId="0" xfId="133" applyNumberFormat="1" applyFont="1" applyFill="1" applyAlignment="1">
      <alignment horizontal="center"/>
    </xf>
    <xf numFmtId="0" fontId="88" fillId="25" borderId="0" xfId="132" quotePrefix="1" applyFont="1" applyFill="1" applyAlignment="1">
      <alignment horizontal="center"/>
    </xf>
    <xf numFmtId="16" fontId="75" fillId="25" borderId="0" xfId="132" applyNumberFormat="1" applyFont="1" applyFill="1" applyAlignment="1">
      <alignment horizontal="center"/>
    </xf>
    <xf numFmtId="0" fontId="75" fillId="25" borderId="0" xfId="132" quotePrefix="1" applyFont="1" applyFill="1" applyAlignment="1">
      <alignment horizontal="center"/>
    </xf>
    <xf numFmtId="165" fontId="44" fillId="0" borderId="0" xfId="133" applyNumberFormat="1" applyFont="1" applyAlignment="1">
      <alignment horizontal="center" vertical="center" wrapText="1"/>
    </xf>
    <xf numFmtId="166" fontId="91" fillId="25" borderId="39" xfId="0" applyNumberFormat="1" applyFont="1" applyFill="1" applyBorder="1" applyAlignment="1">
      <alignment horizontal="center" vertical="center"/>
    </xf>
    <xf numFmtId="0" fontId="84" fillId="25" borderId="31" xfId="134" applyFont="1" applyFill="1" applyBorder="1" applyAlignment="1">
      <alignment horizontal="center" wrapText="1"/>
    </xf>
    <xf numFmtId="0" fontId="84" fillId="25" borderId="31" xfId="134" applyFont="1" applyFill="1" applyBorder="1" applyAlignment="1">
      <alignment horizontal="left"/>
    </xf>
    <xf numFmtId="16" fontId="44" fillId="25" borderId="30" xfId="133" quotePrefix="1" applyNumberFormat="1" applyFont="1" applyFill="1" applyBorder="1" applyAlignment="1">
      <alignment horizontal="center"/>
    </xf>
    <xf numFmtId="16" fontId="84" fillId="25" borderId="39" xfId="133" applyNumberFormat="1" applyFont="1" applyFill="1" applyBorder="1" applyAlignment="1">
      <alignment horizontal="center"/>
    </xf>
    <xf numFmtId="0" fontId="90" fillId="26" borderId="0" xfId="134" applyFont="1" applyFill="1" applyAlignment="1">
      <alignment horizontal="center"/>
    </xf>
    <xf numFmtId="0" fontId="90" fillId="26" borderId="0" xfId="134" applyFont="1" applyFill="1" applyAlignment="1">
      <alignment horizontal="left"/>
    </xf>
    <xf numFmtId="16" fontId="90" fillId="33" borderId="0" xfId="134" applyNumberFormat="1" applyFont="1" applyFill="1" applyAlignment="1">
      <alignment horizontal="center"/>
    </xf>
    <xf numFmtId="16" fontId="90" fillId="33" borderId="0" xfId="133" applyNumberFormat="1" applyFont="1" applyFill="1" applyAlignment="1">
      <alignment horizontal="center"/>
    </xf>
    <xf numFmtId="16" fontId="90" fillId="33" borderId="0" xfId="133" quotePrefix="1" applyNumberFormat="1" applyFont="1" applyFill="1" applyAlignment="1">
      <alignment horizontal="center"/>
    </xf>
    <xf numFmtId="0" fontId="77" fillId="0" borderId="0" xfId="27" applyFont="1" applyAlignment="1">
      <alignment horizontal="left" vertical="center"/>
    </xf>
    <xf numFmtId="0" fontId="44" fillId="25" borderId="25" xfId="23" applyFont="1" applyFill="1" applyBorder="1" applyAlignment="1">
      <alignment horizontal="center" vertical="center" wrapText="1"/>
    </xf>
    <xf numFmtId="0" fontId="44" fillId="25" borderId="25" xfId="23" applyFont="1" applyFill="1" applyBorder="1" applyAlignment="1">
      <alignment horizontal="center" vertical="center"/>
    </xf>
    <xf numFmtId="0" fontId="76" fillId="0" borderId="0" xfId="27" applyFont="1" applyAlignment="1">
      <alignment horizontal="left" vertical="center"/>
    </xf>
    <xf numFmtId="0" fontId="60" fillId="25" borderId="34" xfId="0" applyFont="1" applyFill="1" applyBorder="1" applyAlignment="1">
      <alignment wrapText="1"/>
    </xf>
    <xf numFmtId="0" fontId="63" fillId="26" borderId="56" xfId="0" applyFont="1" applyFill="1" applyBorder="1"/>
    <xf numFmtId="0" fontId="63" fillId="26" borderId="57" xfId="0" applyFont="1" applyFill="1" applyBorder="1"/>
    <xf numFmtId="0" fontId="63" fillId="26" borderId="34" xfId="0" applyFont="1" applyFill="1" applyBorder="1"/>
    <xf numFmtId="16" fontId="77" fillId="25" borderId="14" xfId="27" quotePrefix="1" applyNumberFormat="1" applyFont="1" applyFill="1" applyBorder="1" applyAlignment="1">
      <alignment vertical="center"/>
    </xf>
    <xf numFmtId="0" fontId="76" fillId="26" borderId="25" xfId="27" applyFont="1" applyFill="1" applyBorder="1" applyAlignment="1">
      <alignment vertical="center" wrapText="1"/>
    </xf>
    <xf numFmtId="0" fontId="43" fillId="25" borderId="0" xfId="132" applyFont="1" applyFill="1" applyAlignment="1">
      <alignment wrapText="1"/>
    </xf>
    <xf numFmtId="0" fontId="74" fillId="0" borderId="0" xfId="0" applyFont="1" applyAlignment="1">
      <alignment vertical="center"/>
    </xf>
    <xf numFmtId="0" fontId="74" fillId="0" borderId="0" xfId="0" applyFont="1" applyAlignment="1">
      <alignment horizontal="left" vertical="center"/>
    </xf>
    <xf numFmtId="166" fontId="74" fillId="0" borderId="0" xfId="0" applyNumberFormat="1" applyFont="1" applyAlignment="1">
      <alignment vertical="center"/>
    </xf>
    <xf numFmtId="166" fontId="74" fillId="26" borderId="0" xfId="0" applyNumberFormat="1" applyFont="1" applyFill="1" applyAlignment="1">
      <alignment vertical="center"/>
    </xf>
    <xf numFmtId="16" fontId="63" fillId="25" borderId="0" xfId="132" applyNumberFormat="1" applyFont="1" applyFill="1" applyAlignment="1">
      <alignment horizontal="center"/>
    </xf>
    <xf numFmtId="16" fontId="63" fillId="25" borderId="0" xfId="133" quotePrefix="1" applyNumberFormat="1" applyFont="1" applyFill="1" applyAlignment="1">
      <alignment horizontal="center"/>
    </xf>
    <xf numFmtId="16" fontId="44" fillId="0" borderId="34" xfId="0" applyNumberFormat="1" applyFont="1" applyBorder="1" applyAlignment="1">
      <alignment horizontal="left"/>
    </xf>
    <xf numFmtId="16" fontId="44" fillId="0" borderId="32" xfId="0" applyNumberFormat="1" applyFont="1" applyBorder="1"/>
    <xf numFmtId="16" fontId="44" fillId="0" borderId="56" xfId="0" applyNumberFormat="1" applyFont="1" applyBorder="1"/>
    <xf numFmtId="0" fontId="63" fillId="26" borderId="39" xfId="0" applyFont="1" applyFill="1" applyBorder="1" applyAlignment="1">
      <alignment wrapText="1"/>
    </xf>
    <xf numFmtId="0" fontId="61" fillId="25" borderId="32" xfId="27" applyFont="1" applyFill="1" applyBorder="1"/>
    <xf numFmtId="0" fontId="63" fillId="26" borderId="30" xfId="0" applyFont="1" applyFill="1" applyBorder="1" applyAlignment="1">
      <alignment wrapText="1"/>
    </xf>
    <xf numFmtId="16" fontId="61" fillId="25" borderId="38" xfId="27" quotePrefix="1" applyNumberFormat="1" applyFont="1" applyFill="1" applyBorder="1" applyAlignment="1">
      <alignment horizontal="center"/>
    </xf>
    <xf numFmtId="16" fontId="63" fillId="25" borderId="39" xfId="27" applyNumberFormat="1" applyFont="1" applyFill="1" applyBorder="1" applyAlignment="1">
      <alignment horizontal="center"/>
    </xf>
    <xf numFmtId="16" fontId="44" fillId="0" borderId="56" xfId="0" applyNumberFormat="1" applyFont="1" applyBorder="1" applyAlignment="1">
      <alignment horizontal="center"/>
    </xf>
    <xf numFmtId="0" fontId="44" fillId="25" borderId="14" xfId="23" applyFont="1" applyFill="1" applyBorder="1" applyAlignment="1">
      <alignment vertical="center" wrapText="1"/>
    </xf>
    <xf numFmtId="0" fontId="44" fillId="25" borderId="14" xfId="23" applyFont="1" applyFill="1" applyBorder="1" applyAlignment="1">
      <alignment vertical="center"/>
    </xf>
    <xf numFmtId="0" fontId="76" fillId="26" borderId="50" xfId="27" applyFont="1" applyFill="1" applyBorder="1" applyAlignment="1">
      <alignment vertical="center"/>
    </xf>
    <xf numFmtId="0" fontId="76" fillId="26" borderId="50" xfId="27" applyFont="1" applyFill="1" applyBorder="1" applyAlignment="1">
      <alignment vertical="center" wrapText="1"/>
    </xf>
    <xf numFmtId="16" fontId="76" fillId="0" borderId="50" xfId="27" quotePrefix="1" applyNumberFormat="1" applyFont="1" applyBorder="1" applyAlignment="1">
      <alignment vertical="center"/>
    </xf>
    <xf numFmtId="16" fontId="76" fillId="0" borderId="50" xfId="27" applyNumberFormat="1" applyFont="1" applyBorder="1" applyAlignment="1">
      <alignment vertical="center"/>
    </xf>
    <xf numFmtId="0" fontId="60" fillId="25" borderId="54" xfId="0" applyFont="1" applyFill="1" applyBorder="1"/>
    <xf numFmtId="16" fontId="60" fillId="25" borderId="55" xfId="132" applyNumberFormat="1" applyFont="1" applyFill="1" applyBorder="1" applyAlignment="1">
      <alignment horizontal="center"/>
    </xf>
    <xf numFmtId="16" fontId="60" fillId="25" borderId="55" xfId="132" quotePrefix="1" applyNumberFormat="1" applyFont="1" applyFill="1" applyBorder="1" applyAlignment="1">
      <alignment horizontal="center"/>
    </xf>
    <xf numFmtId="16" fontId="74" fillId="25" borderId="32" xfId="0" applyNumberFormat="1" applyFont="1" applyFill="1" applyBorder="1" applyAlignment="1">
      <alignment wrapText="1"/>
    </xf>
    <xf numFmtId="165" fontId="45" fillId="26" borderId="0" xfId="133" applyNumberFormat="1" applyFont="1" applyFill="1" applyAlignment="1">
      <alignment horizontal="center" vertical="center" wrapText="1"/>
    </xf>
    <xf numFmtId="165" fontId="44" fillId="26" borderId="0" xfId="133" applyNumberFormat="1" applyFont="1" applyFill="1" applyAlignment="1">
      <alignment horizontal="center" vertical="center"/>
    </xf>
    <xf numFmtId="166" fontId="46" fillId="0" borderId="32" xfId="0" applyNumberFormat="1" applyFont="1" applyBorder="1" applyAlignment="1">
      <alignment horizontal="center" vertical="center"/>
    </xf>
    <xf numFmtId="0" fontId="44" fillId="25" borderId="32" xfId="132" applyFont="1" applyFill="1" applyBorder="1" applyAlignment="1">
      <alignment horizontal="center" vertical="center"/>
    </xf>
    <xf numFmtId="0" fontId="44" fillId="25" borderId="40" xfId="132" applyFont="1" applyFill="1" applyBorder="1" applyAlignment="1">
      <alignment vertical="center"/>
    </xf>
    <xf numFmtId="16" fontId="44" fillId="25" borderId="38" xfId="132" quotePrefix="1" applyNumberFormat="1" applyFont="1" applyFill="1" applyBorder="1" applyAlignment="1">
      <alignment horizontal="center"/>
    </xf>
    <xf numFmtId="16" fontId="44" fillId="25" borderId="38" xfId="132" applyNumberFormat="1" applyFont="1" applyFill="1" applyBorder="1" applyAlignment="1">
      <alignment horizontal="center"/>
    </xf>
    <xf numFmtId="16" fontId="44" fillId="26" borderId="38" xfId="132" quotePrefix="1" applyNumberFormat="1" applyFont="1" applyFill="1" applyBorder="1" applyAlignment="1">
      <alignment horizontal="center"/>
    </xf>
    <xf numFmtId="16" fontId="44" fillId="26" borderId="38" xfId="132" applyNumberFormat="1" applyFont="1" applyFill="1" applyBorder="1" applyAlignment="1">
      <alignment horizontal="center"/>
    </xf>
    <xf numFmtId="16" fontId="44" fillId="25" borderId="40" xfId="132" applyNumberFormat="1" applyFont="1" applyFill="1" applyBorder="1" applyAlignment="1">
      <alignment horizontal="center"/>
    </xf>
    <xf numFmtId="16" fontId="74" fillId="0" borderId="32" xfId="0" applyNumberFormat="1" applyFont="1" applyBorder="1" applyAlignment="1">
      <alignment horizontal="left" vertical="center"/>
    </xf>
    <xf numFmtId="0" fontId="43" fillId="25" borderId="32" xfId="132" applyFont="1" applyFill="1" applyBorder="1"/>
    <xf numFmtId="165" fontId="44" fillId="26" borderId="0" xfId="133" applyNumberFormat="1" applyFont="1" applyFill="1" applyAlignment="1">
      <alignment horizontal="center" vertical="center" wrapText="1"/>
    </xf>
    <xf numFmtId="0" fontId="47" fillId="26" borderId="32" xfId="25" applyFont="1" applyFill="1" applyBorder="1" applyAlignment="1">
      <alignment horizontal="center" wrapText="1"/>
    </xf>
    <xf numFmtId="0" fontId="47" fillId="26" borderId="0" xfId="25" applyFont="1" applyFill="1" applyAlignment="1">
      <alignment horizontal="center" wrapText="1"/>
    </xf>
    <xf numFmtId="0" fontId="5" fillId="25" borderId="56" xfId="134" applyFont="1" applyFill="1" applyBorder="1" applyAlignment="1">
      <alignment horizontal="left"/>
    </xf>
    <xf numFmtId="0" fontId="5" fillId="25" borderId="58" xfId="134" applyFont="1" applyFill="1" applyBorder="1" applyAlignment="1">
      <alignment horizontal="left"/>
    </xf>
    <xf numFmtId="0" fontId="5" fillId="0" borderId="31" xfId="132" applyFont="1" applyBorder="1" applyAlignment="1">
      <alignment horizontal="left"/>
    </xf>
    <xf numFmtId="0" fontId="44" fillId="28" borderId="50" xfId="134" applyFont="1" applyFill="1" applyBorder="1" applyAlignment="1">
      <alignment horizontal="center" vertical="center" wrapText="1"/>
    </xf>
    <xf numFmtId="166" fontId="46" fillId="25" borderId="55" xfId="0" applyNumberFormat="1" applyFont="1" applyFill="1" applyBorder="1" applyAlignment="1">
      <alignment horizontal="center" vertical="center"/>
    </xf>
    <xf numFmtId="166" fontId="44" fillId="25" borderId="38" xfId="0" applyNumberFormat="1" applyFont="1" applyFill="1" applyBorder="1" applyAlignment="1">
      <alignment horizontal="center" vertical="center"/>
    </xf>
    <xf numFmtId="0" fontId="5" fillId="0" borderId="39" xfId="132" applyFont="1" applyBorder="1" applyAlignment="1">
      <alignment horizontal="center"/>
    </xf>
    <xf numFmtId="166" fontId="45" fillId="26" borderId="38" xfId="0" applyNumberFormat="1" applyFont="1" applyFill="1" applyBorder="1" applyAlignment="1">
      <alignment horizontal="center" vertical="center"/>
    </xf>
    <xf numFmtId="166" fontId="46" fillId="26" borderId="38" xfId="0" applyNumberFormat="1" applyFont="1" applyFill="1" applyBorder="1" applyAlignment="1">
      <alignment horizontal="center" vertical="center"/>
    </xf>
    <xf numFmtId="0" fontId="44" fillId="25" borderId="56" xfId="134" applyFont="1" applyFill="1" applyBorder="1" applyAlignment="1">
      <alignment horizontal="center" vertical="center"/>
    </xf>
    <xf numFmtId="166" fontId="47" fillId="25" borderId="32" xfId="0" applyNumberFormat="1" applyFont="1" applyFill="1" applyBorder="1" applyAlignment="1">
      <alignment horizontal="center" vertical="center"/>
    </xf>
    <xf numFmtId="166" fontId="45" fillId="25" borderId="32" xfId="0" applyNumberFormat="1" applyFont="1" applyFill="1" applyBorder="1" applyAlignment="1">
      <alignment horizontal="center" vertical="center"/>
    </xf>
    <xf numFmtId="0" fontId="89" fillId="25" borderId="32" xfId="0" applyFont="1" applyFill="1" applyBorder="1" applyAlignment="1">
      <alignment wrapText="1"/>
    </xf>
    <xf numFmtId="0" fontId="44" fillId="34" borderId="32" xfId="0" applyFont="1" applyFill="1" applyBorder="1"/>
    <xf numFmtId="0" fontId="60" fillId="25" borderId="56" xfId="0" applyFont="1" applyFill="1" applyBorder="1" applyAlignment="1">
      <alignment wrapText="1"/>
    </xf>
    <xf numFmtId="0" fontId="74" fillId="25" borderId="32" xfId="0" applyFont="1" applyFill="1" applyBorder="1" applyAlignment="1">
      <alignment horizontal="left" wrapText="1"/>
    </xf>
    <xf numFmtId="0" fontId="60" fillId="25" borderId="32" xfId="0" applyFont="1" applyFill="1" applyBorder="1" applyAlignment="1">
      <alignment wrapText="1"/>
    </xf>
    <xf numFmtId="0" fontId="89" fillId="0" borderId="32" xfId="0" applyFont="1" applyBorder="1" applyAlignment="1">
      <alignment wrapText="1"/>
    </xf>
    <xf numFmtId="16" fontId="75" fillId="25" borderId="56" xfId="133" applyNumberFormat="1" applyFont="1" applyFill="1" applyBorder="1" applyAlignment="1">
      <alignment horizontal="center"/>
    </xf>
    <xf numFmtId="16" fontId="84" fillId="25" borderId="32" xfId="134" applyNumberFormat="1" applyFont="1" applyFill="1" applyBorder="1" applyAlignment="1">
      <alignment horizontal="center"/>
    </xf>
    <xf numFmtId="16" fontId="84" fillId="25" borderId="30" xfId="134" applyNumberFormat="1" applyFont="1" applyFill="1" applyBorder="1" applyAlignment="1">
      <alignment horizontal="center"/>
    </xf>
    <xf numFmtId="0" fontId="75" fillId="25" borderId="58" xfId="133" applyFont="1" applyFill="1" applyBorder="1" applyAlignment="1">
      <alignment horizontal="left" wrapText="1"/>
    </xf>
    <xf numFmtId="16" fontId="44" fillId="25" borderId="55" xfId="133" quotePrefix="1" applyNumberFormat="1" applyFont="1" applyFill="1" applyBorder="1" applyAlignment="1">
      <alignment horizontal="center"/>
    </xf>
    <xf numFmtId="0" fontId="44" fillId="32" borderId="50" xfId="133" applyFont="1" applyFill="1" applyBorder="1" applyAlignment="1">
      <alignment horizontal="center" vertical="center"/>
    </xf>
    <xf numFmtId="0" fontId="60" fillId="25" borderId="60" xfId="0" applyFont="1" applyFill="1" applyBorder="1" applyAlignment="1">
      <alignment wrapText="1"/>
    </xf>
    <xf numFmtId="0" fontId="60" fillId="25" borderId="59" xfId="0" applyFont="1" applyFill="1" applyBorder="1"/>
    <xf numFmtId="0" fontId="44" fillId="34" borderId="40" xfId="0" applyFont="1" applyFill="1" applyBorder="1" applyAlignment="1">
      <alignment wrapText="1"/>
    </xf>
    <xf numFmtId="165" fontId="75" fillId="0" borderId="32" xfId="133" applyNumberFormat="1" applyFont="1" applyBorder="1" applyAlignment="1">
      <alignment horizontal="center" vertical="center" wrapText="1"/>
    </xf>
    <xf numFmtId="165" fontId="75" fillId="0" borderId="0" xfId="133" applyNumberFormat="1" applyFont="1" applyAlignment="1">
      <alignment horizontal="center" vertical="center"/>
    </xf>
    <xf numFmtId="166" fontId="75" fillId="0" borderId="30" xfId="0" applyNumberFormat="1" applyFont="1" applyBorder="1" applyAlignment="1">
      <alignment horizontal="center" vertical="center"/>
    </xf>
    <xf numFmtId="166" fontId="75" fillId="26" borderId="32" xfId="0" applyNumberFormat="1" applyFont="1" applyFill="1" applyBorder="1" applyAlignment="1">
      <alignment horizontal="center" vertical="center"/>
    </xf>
    <xf numFmtId="166" fontId="75" fillId="0" borderId="32" xfId="0" applyNumberFormat="1" applyFont="1" applyBorder="1" applyAlignment="1">
      <alignment horizontal="center" vertical="center"/>
    </xf>
    <xf numFmtId="165" fontId="75" fillId="0" borderId="30" xfId="133" applyNumberFormat="1" applyFont="1" applyBorder="1" applyAlignment="1">
      <alignment horizontal="center" vertical="center" wrapText="1"/>
    </xf>
    <xf numFmtId="165" fontId="75" fillId="0" borderId="31" xfId="133" applyNumberFormat="1" applyFont="1" applyBorder="1" applyAlignment="1">
      <alignment horizontal="center" vertical="center"/>
    </xf>
    <xf numFmtId="166" fontId="75" fillId="26" borderId="30" xfId="0" applyNumberFormat="1" applyFont="1" applyFill="1" applyBorder="1" applyAlignment="1">
      <alignment horizontal="center" vertical="center"/>
    </xf>
    <xf numFmtId="0" fontId="75" fillId="25" borderId="61" xfId="133" applyFont="1" applyFill="1" applyBorder="1" applyAlignment="1">
      <alignment horizontal="center" wrapText="1"/>
    </xf>
    <xf numFmtId="0" fontId="47" fillId="25" borderId="61" xfId="25" applyFont="1" applyFill="1" applyBorder="1" applyAlignment="1">
      <alignment horizontal="center" wrapText="1"/>
    </xf>
    <xf numFmtId="166" fontId="47" fillId="25" borderId="62" xfId="0" applyNumberFormat="1" applyFont="1" applyFill="1" applyBorder="1" applyAlignment="1">
      <alignment horizontal="center" vertical="center"/>
    </xf>
    <xf numFmtId="166" fontId="75" fillId="26" borderId="38" xfId="0" applyNumberFormat="1" applyFont="1" applyFill="1" applyBorder="1" applyAlignment="1">
      <alignment horizontal="center" vertical="center"/>
    </xf>
    <xf numFmtId="166" fontId="44" fillId="25" borderId="39" xfId="0" quotePrefix="1" applyNumberFormat="1" applyFont="1" applyFill="1" applyBorder="1" applyAlignment="1">
      <alignment horizontal="center" vertical="center"/>
    </xf>
    <xf numFmtId="165" fontId="47" fillId="25" borderId="62" xfId="133" applyNumberFormat="1" applyFont="1" applyFill="1" applyBorder="1" applyAlignment="1">
      <alignment horizontal="center" vertical="center"/>
    </xf>
    <xf numFmtId="0" fontId="45" fillId="24" borderId="38" xfId="0" applyFont="1" applyFill="1" applyBorder="1" applyAlignment="1">
      <alignment horizontal="center" vertical="center"/>
    </xf>
    <xf numFmtId="166" fontId="75" fillId="0" borderId="38" xfId="0" applyNumberFormat="1" applyFont="1" applyBorder="1" applyAlignment="1">
      <alignment horizontal="center" vertical="center"/>
    </xf>
    <xf numFmtId="165" fontId="44" fillId="0" borderId="39" xfId="133" applyNumberFormat="1" applyFont="1" applyBorder="1" applyAlignment="1">
      <alignment horizontal="center" vertical="center"/>
    </xf>
    <xf numFmtId="0" fontId="60" fillId="25" borderId="63" xfId="0" applyFont="1" applyFill="1" applyBorder="1" applyAlignment="1">
      <alignment wrapText="1"/>
    </xf>
    <xf numFmtId="0" fontId="60" fillId="25" borderId="40" xfId="0" applyFont="1" applyFill="1" applyBorder="1" applyAlignment="1">
      <alignment wrapText="1"/>
    </xf>
    <xf numFmtId="16" fontId="60" fillId="25" borderId="38" xfId="132" quotePrefix="1" applyNumberFormat="1" applyFont="1" applyFill="1" applyBorder="1" applyAlignment="1">
      <alignment horizontal="center"/>
    </xf>
    <xf numFmtId="16" fontId="60" fillId="25" borderId="0" xfId="132" applyNumberFormat="1" applyFont="1" applyFill="1" applyAlignment="1">
      <alignment horizontal="center"/>
    </xf>
    <xf numFmtId="16" fontId="60" fillId="25" borderId="38" xfId="132" applyNumberFormat="1" applyFont="1" applyFill="1" applyBorder="1" applyAlignment="1">
      <alignment horizontal="center"/>
    </xf>
    <xf numFmtId="16" fontId="60" fillId="26" borderId="38" xfId="132" quotePrefix="1" applyNumberFormat="1" applyFont="1" applyFill="1" applyBorder="1" applyAlignment="1">
      <alignment horizontal="center"/>
    </xf>
    <xf numFmtId="16" fontId="60" fillId="25" borderId="40" xfId="132" quotePrefix="1" applyNumberFormat="1" applyFont="1" applyFill="1" applyBorder="1" applyAlignment="1">
      <alignment horizontal="center"/>
    </xf>
    <xf numFmtId="0" fontId="74" fillId="25" borderId="32" xfId="0" applyFont="1" applyFill="1" applyBorder="1"/>
    <xf numFmtId="0" fontId="60" fillId="25" borderId="31" xfId="0" applyFont="1" applyFill="1" applyBorder="1" applyAlignment="1">
      <alignment wrapText="1"/>
    </xf>
    <xf numFmtId="0" fontId="44" fillId="25" borderId="0" xfId="132" applyFont="1" applyFill="1" applyAlignment="1">
      <alignment vertical="center"/>
    </xf>
    <xf numFmtId="0" fontId="74" fillId="25" borderId="0" xfId="0" applyFont="1" applyFill="1" applyAlignment="1">
      <alignment wrapText="1"/>
    </xf>
    <xf numFmtId="16" fontId="44" fillId="25" borderId="64" xfId="132" applyNumberFormat="1" applyFont="1" applyFill="1" applyBorder="1" applyAlignment="1">
      <alignment horizontal="center"/>
    </xf>
    <xf numFmtId="16" fontId="44" fillId="25" borderId="64" xfId="132" quotePrefix="1" applyNumberFormat="1" applyFont="1" applyFill="1" applyBorder="1" applyAlignment="1">
      <alignment horizontal="center"/>
    </xf>
    <xf numFmtId="16" fontId="60" fillId="25" borderId="39" xfId="132" applyNumberFormat="1" applyFont="1" applyFill="1" applyBorder="1" applyAlignment="1">
      <alignment horizontal="center"/>
    </xf>
    <xf numFmtId="166" fontId="91" fillId="25" borderId="32" xfId="0" applyNumberFormat="1" applyFont="1" applyFill="1" applyBorder="1" applyAlignment="1">
      <alignment horizontal="center" vertical="center"/>
    </xf>
    <xf numFmtId="16" fontId="44" fillId="25" borderId="0" xfId="24" applyNumberFormat="1" applyFont="1" applyFill="1" applyAlignment="1">
      <alignment horizontal="left" vertical="center"/>
    </xf>
    <xf numFmtId="16" fontId="44" fillId="25" borderId="0" xfId="24" applyNumberFormat="1" applyFont="1" applyFill="1" applyAlignment="1">
      <alignment horizontal="center" vertical="center"/>
    </xf>
    <xf numFmtId="0" fontId="76" fillId="26" borderId="0" xfId="27" applyFont="1" applyFill="1" applyAlignment="1">
      <alignment vertical="center" wrapText="1"/>
    </xf>
    <xf numFmtId="16" fontId="77" fillId="25" borderId="0" xfId="27" quotePrefix="1" applyNumberFormat="1" applyFont="1" applyFill="1" applyAlignment="1">
      <alignment vertical="center"/>
    </xf>
    <xf numFmtId="0" fontId="84" fillId="25" borderId="0" xfId="134" applyFont="1" applyFill="1" applyAlignment="1">
      <alignment horizontal="center"/>
    </xf>
    <xf numFmtId="0" fontId="76" fillId="26" borderId="25" xfId="27" applyFont="1" applyFill="1" applyBorder="1" applyAlignment="1">
      <alignment vertical="center"/>
    </xf>
    <xf numFmtId="16" fontId="89" fillId="0" borderId="0" xfId="0" applyNumberFormat="1" applyFont="1"/>
    <xf numFmtId="16" fontId="74" fillId="25" borderId="32" xfId="0" applyNumberFormat="1" applyFont="1" applyFill="1" applyBorder="1"/>
    <xf numFmtId="0" fontId="61" fillId="25" borderId="38" xfId="27" applyFont="1" applyFill="1" applyBorder="1" applyAlignment="1">
      <alignment wrapText="1"/>
    </xf>
    <xf numFmtId="0" fontId="61" fillId="25" borderId="32" xfId="27" applyFont="1" applyFill="1" applyBorder="1" applyAlignment="1">
      <alignment wrapText="1"/>
    </xf>
    <xf numFmtId="0" fontId="43" fillId="25" borderId="0" xfId="132" applyFont="1" applyFill="1"/>
    <xf numFmtId="0" fontId="74" fillId="25" borderId="19" xfId="0" applyFont="1" applyFill="1" applyBorder="1"/>
    <xf numFmtId="0" fontId="60" fillId="25" borderId="34" xfId="0" applyFont="1" applyFill="1" applyBorder="1"/>
    <xf numFmtId="0" fontId="75" fillId="25" borderId="61" xfId="133" applyFont="1" applyFill="1" applyBorder="1" applyAlignment="1">
      <alignment horizontal="center"/>
    </xf>
    <xf numFmtId="16" fontId="47" fillId="25" borderId="32" xfId="133" applyNumberFormat="1" applyFont="1" applyFill="1" applyBorder="1" applyAlignment="1">
      <alignment horizontal="left" wrapText="1"/>
    </xf>
    <xf numFmtId="0" fontId="89" fillId="25" borderId="40" xfId="0" applyFont="1" applyFill="1" applyBorder="1" applyAlignment="1">
      <alignment wrapText="1"/>
    </xf>
    <xf numFmtId="0" fontId="47" fillId="25" borderId="59" xfId="25" applyFont="1" applyFill="1" applyBorder="1" applyAlignment="1">
      <alignment horizontal="center" wrapText="1"/>
    </xf>
    <xf numFmtId="0" fontId="47" fillId="25" borderId="31" xfId="25" applyFont="1" applyFill="1" applyBorder="1" applyAlignment="1">
      <alignment horizontal="center" wrapText="1"/>
    </xf>
    <xf numFmtId="166" fontId="47" fillId="25" borderId="64" xfId="0" applyNumberFormat="1" applyFont="1" applyFill="1" applyBorder="1" applyAlignment="1">
      <alignment horizontal="center" vertical="center"/>
    </xf>
    <xf numFmtId="166" fontId="75" fillId="26" borderId="39" xfId="0" applyNumberFormat="1" applyFont="1" applyFill="1" applyBorder="1" applyAlignment="1">
      <alignment horizontal="center" vertical="center"/>
    </xf>
    <xf numFmtId="0" fontId="47" fillId="25" borderId="34" xfId="25" applyFont="1" applyFill="1" applyBorder="1" applyAlignment="1">
      <alignment horizontal="center" wrapText="1"/>
    </xf>
    <xf numFmtId="0" fontId="47" fillId="25" borderId="40" xfId="25" applyFont="1" applyFill="1" applyBorder="1" applyAlignment="1">
      <alignment horizontal="center" wrapText="1"/>
    </xf>
    <xf numFmtId="16" fontId="44" fillId="0" borderId="32" xfId="0" applyNumberFormat="1" applyFont="1" applyBorder="1" applyAlignment="1">
      <alignment wrapText="1"/>
    </xf>
    <xf numFmtId="16" fontId="44" fillId="0" borderId="56" xfId="0" applyNumberFormat="1" applyFont="1" applyBorder="1" applyAlignment="1">
      <alignment wrapText="1"/>
    </xf>
    <xf numFmtId="16" fontId="74" fillId="0" borderId="32" xfId="0" applyNumberFormat="1" applyFont="1" applyBorder="1" applyAlignment="1">
      <alignment horizontal="left" vertical="center" wrapText="1"/>
    </xf>
    <xf numFmtId="0" fontId="49" fillId="0" borderId="0" xfId="23" applyFont="1" applyAlignment="1">
      <alignment horizontal="center"/>
    </xf>
    <xf numFmtId="0" fontId="55" fillId="0" borderId="0" xfId="23" applyFont="1" applyAlignment="1">
      <alignment horizontal="center"/>
    </xf>
    <xf numFmtId="0" fontId="7" fillId="0" borderId="0" xfId="132" applyFont="1" applyAlignment="1">
      <alignment horizontal="center" vertical="center"/>
    </xf>
    <xf numFmtId="0" fontId="6" fillId="0" borderId="0" xfId="132" applyFont="1" applyAlignment="1">
      <alignment horizontal="center" vertical="center"/>
    </xf>
    <xf numFmtId="0" fontId="74" fillId="0" borderId="41" xfId="134" applyFont="1" applyBorder="1" applyAlignment="1">
      <alignment horizontal="center" vertical="center" wrapText="1"/>
    </xf>
    <xf numFmtId="0" fontId="74" fillId="0" borderId="43" xfId="134" applyFont="1" applyBorder="1" applyAlignment="1">
      <alignment horizontal="center" vertical="center"/>
    </xf>
    <xf numFmtId="0" fontId="74" fillId="0" borderId="30" xfId="134" applyFont="1" applyBorder="1" applyAlignment="1">
      <alignment horizontal="center" vertical="center"/>
    </xf>
    <xf numFmtId="0" fontId="74" fillId="0" borderId="34" xfId="134" applyFont="1" applyBorder="1" applyAlignment="1">
      <alignment horizontal="center" vertical="center"/>
    </xf>
    <xf numFmtId="0" fontId="44" fillId="0" borderId="41" xfId="132" applyFont="1" applyBorder="1" applyAlignment="1">
      <alignment horizontal="center" vertical="center"/>
    </xf>
    <xf numFmtId="0" fontId="44" fillId="0" borderId="42" xfId="132" applyFont="1" applyBorder="1" applyAlignment="1">
      <alignment horizontal="center" vertical="center"/>
    </xf>
    <xf numFmtId="0" fontId="44" fillId="0" borderId="32" xfId="132" applyFont="1" applyBorder="1" applyAlignment="1">
      <alignment horizontal="center" vertical="center"/>
    </xf>
    <xf numFmtId="0" fontId="44" fillId="0" borderId="0" xfId="132" applyFont="1" applyAlignment="1">
      <alignment horizontal="center" vertical="center"/>
    </xf>
    <xf numFmtId="0" fontId="44" fillId="0" borderId="30" xfId="27" applyFont="1" applyBorder="1" applyAlignment="1">
      <alignment horizontal="center" vertical="center"/>
    </xf>
    <xf numFmtId="0" fontId="44" fillId="0" borderId="34" xfId="27" applyFont="1" applyBorder="1" applyAlignment="1">
      <alignment horizontal="center" vertical="center"/>
    </xf>
    <xf numFmtId="0" fontId="74" fillId="0" borderId="16" xfId="23" applyFont="1" applyBorder="1" applyAlignment="1">
      <alignment horizontal="center" vertical="center" wrapText="1"/>
    </xf>
    <xf numFmtId="0" fontId="74" fillId="0" borderId="17" xfId="23" applyFont="1" applyBorder="1" applyAlignment="1">
      <alignment horizontal="center" vertical="center"/>
    </xf>
    <xf numFmtId="0" fontId="74" fillId="0" borderId="30" xfId="23" applyFont="1" applyBorder="1" applyAlignment="1">
      <alignment horizontal="center" vertical="center"/>
    </xf>
    <xf numFmtId="0" fontId="74" fillId="0" borderId="34" xfId="23" applyFont="1" applyBorder="1" applyAlignment="1">
      <alignment horizontal="center" vertical="center"/>
    </xf>
    <xf numFmtId="0" fontId="44" fillId="0" borderId="27" xfId="27" applyFont="1" applyBorder="1" applyAlignment="1">
      <alignment horizontal="center" vertical="center"/>
    </xf>
    <xf numFmtId="0" fontId="44" fillId="0" borderId="26" xfId="27" applyFont="1" applyBorder="1" applyAlignment="1">
      <alignment horizontal="center" vertical="center"/>
    </xf>
    <xf numFmtId="0" fontId="44" fillId="0" borderId="16" xfId="27" applyFont="1" applyBorder="1" applyAlignment="1">
      <alignment horizontal="center" vertical="center"/>
    </xf>
    <xf numFmtId="0" fontId="44" fillId="0" borderId="17" xfId="27" applyFont="1" applyBorder="1" applyAlignment="1">
      <alignment horizontal="center" vertical="center"/>
    </xf>
    <xf numFmtId="0" fontId="7" fillId="0" borderId="0" xfId="27" applyFont="1" applyAlignment="1">
      <alignment horizontal="center" vertical="center"/>
    </xf>
    <xf numFmtId="0" fontId="6" fillId="0" borderId="0" xfId="27" applyFont="1" applyAlignment="1">
      <alignment horizontal="center" vertical="center"/>
    </xf>
    <xf numFmtId="49" fontId="56" fillId="0" borderId="0" xfId="24" applyNumberFormat="1" applyFont="1" applyAlignment="1">
      <alignment horizontal="center"/>
    </xf>
    <xf numFmtId="0" fontId="44" fillId="0" borderId="14" xfId="27" applyFont="1" applyBorder="1" applyAlignment="1">
      <alignment horizontal="center" vertical="center"/>
    </xf>
    <xf numFmtId="0" fontId="44" fillId="0" borderId="22" xfId="27" applyFont="1" applyBorder="1" applyAlignment="1">
      <alignment horizontal="center" vertical="center"/>
    </xf>
    <xf numFmtId="0" fontId="7" fillId="0" borderId="0" xfId="27" applyFont="1" applyAlignment="1">
      <alignment horizontal="center"/>
    </xf>
    <xf numFmtId="0" fontId="6" fillId="0" borderId="0" xfId="27" applyFont="1" applyAlignment="1">
      <alignment horizontal="center"/>
    </xf>
    <xf numFmtId="0" fontId="87" fillId="0" borderId="0" xfId="27" applyFont="1" applyAlignment="1">
      <alignment horizontal="center"/>
    </xf>
    <xf numFmtId="49" fontId="46" fillId="0" borderId="0" xfId="24" applyNumberFormat="1" applyFont="1" applyAlignment="1">
      <alignment horizontal="center"/>
    </xf>
    <xf numFmtId="0" fontId="44" fillId="0" borderId="14" xfId="23" applyFont="1" applyBorder="1" applyAlignment="1">
      <alignment horizontal="center" vertical="center"/>
    </xf>
    <xf numFmtId="0" fontId="44" fillId="0" borderId="22" xfId="23" applyFont="1" applyBorder="1" applyAlignment="1">
      <alignment horizontal="center" vertical="center"/>
    </xf>
    <xf numFmtId="0" fontId="6" fillId="0" borderId="0" xfId="132" applyFont="1" applyAlignment="1">
      <alignment horizontal="center"/>
    </xf>
    <xf numFmtId="0" fontId="7" fillId="0" borderId="0" xfId="132" applyFont="1" applyAlignment="1">
      <alignment horizontal="center"/>
    </xf>
    <xf numFmtId="0" fontId="44" fillId="28" borderId="16" xfId="134" applyFont="1" applyFill="1" applyBorder="1" applyAlignment="1">
      <alignment horizontal="center" vertical="center" wrapText="1"/>
    </xf>
    <xf numFmtId="0" fontId="44" fillId="28" borderId="17" xfId="134" applyFont="1" applyFill="1" applyBorder="1" applyAlignment="1">
      <alignment horizontal="center" vertical="center" wrapText="1"/>
    </xf>
    <xf numFmtId="0" fontId="44" fillId="28" borderId="30" xfId="134" applyFont="1" applyFill="1" applyBorder="1" applyAlignment="1">
      <alignment horizontal="center" vertical="center" wrapText="1"/>
    </xf>
    <xf numFmtId="0" fontId="44" fillId="28" borderId="31" xfId="134" applyFont="1" applyFill="1" applyBorder="1" applyAlignment="1">
      <alignment horizontal="center" vertical="center" wrapText="1"/>
    </xf>
    <xf numFmtId="0" fontId="44" fillId="0" borderId="16" xfId="132" applyFont="1" applyBorder="1" applyAlignment="1">
      <alignment horizontal="center" vertical="center"/>
    </xf>
    <xf numFmtId="0" fontId="44" fillId="0" borderId="28" xfId="132" applyFont="1" applyBorder="1" applyAlignment="1">
      <alignment horizontal="center" vertical="center"/>
    </xf>
    <xf numFmtId="0" fontId="44" fillId="0" borderId="31" xfId="132" applyFont="1" applyBorder="1" applyAlignment="1">
      <alignment horizontal="center" vertical="center" wrapText="1"/>
    </xf>
    <xf numFmtId="0" fontId="44" fillId="0" borderId="36" xfId="132" applyFont="1" applyBorder="1" applyAlignment="1">
      <alignment horizontal="center" vertical="center"/>
    </xf>
    <xf numFmtId="0" fontId="44" fillId="0" borderId="27" xfId="132" applyFont="1" applyBorder="1" applyAlignment="1">
      <alignment horizontal="center" vertical="center"/>
    </xf>
    <xf numFmtId="0" fontId="44" fillId="0" borderId="26" xfId="132" applyFont="1" applyBorder="1" applyAlignment="1">
      <alignment horizontal="center" vertical="center"/>
    </xf>
    <xf numFmtId="0" fontId="44" fillId="28" borderId="36" xfId="134" applyFont="1" applyFill="1" applyBorder="1" applyAlignment="1">
      <alignment horizontal="center" vertical="center" wrapText="1"/>
    </xf>
    <xf numFmtId="0" fontId="44" fillId="28" borderId="47" xfId="134" applyFont="1" applyFill="1" applyBorder="1" applyAlignment="1">
      <alignment horizontal="center" vertical="center" wrapText="1"/>
    </xf>
    <xf numFmtId="0" fontId="44" fillId="28" borderId="34" xfId="134" applyFont="1" applyFill="1" applyBorder="1" applyAlignment="1">
      <alignment horizontal="center" vertical="center" wrapText="1"/>
    </xf>
    <xf numFmtId="0" fontId="44" fillId="0" borderId="31" xfId="132" applyFont="1" applyBorder="1" applyAlignment="1">
      <alignment horizontal="center" vertical="center"/>
    </xf>
    <xf numFmtId="0" fontId="44" fillId="28" borderId="51" xfId="134" applyFont="1" applyFill="1" applyBorder="1" applyAlignment="1">
      <alignment horizontal="center" vertical="center" wrapText="1"/>
    </xf>
    <xf numFmtId="0" fontId="44" fillId="28" borderId="52" xfId="134" applyFont="1" applyFill="1" applyBorder="1" applyAlignment="1">
      <alignment horizontal="center" vertical="center" wrapText="1"/>
    </xf>
    <xf numFmtId="0" fontId="7" fillId="28" borderId="0" xfId="133" applyFont="1" applyFill="1" applyAlignment="1">
      <alignment horizontal="center"/>
    </xf>
    <xf numFmtId="0" fontId="6" fillId="28" borderId="0" xfId="133" applyFont="1" applyFill="1" applyAlignment="1">
      <alignment horizontal="center"/>
    </xf>
    <xf numFmtId="0" fontId="44" fillId="28" borderId="40" xfId="134" applyFont="1" applyFill="1" applyBorder="1" applyAlignment="1">
      <alignment horizontal="center" vertical="center" wrapText="1"/>
    </xf>
    <xf numFmtId="0" fontId="44" fillId="28" borderId="28" xfId="133" applyFont="1" applyFill="1" applyBorder="1" applyAlignment="1">
      <alignment horizontal="center" vertical="center"/>
    </xf>
    <xf numFmtId="0" fontId="44" fillId="28" borderId="25" xfId="133" applyFont="1" applyFill="1" applyBorder="1" applyAlignment="1">
      <alignment horizontal="center" vertical="center"/>
    </xf>
    <xf numFmtId="0" fontId="44" fillId="28" borderId="26" xfId="133" applyFont="1" applyFill="1" applyBorder="1" applyAlignment="1">
      <alignment horizontal="center" vertical="center"/>
    </xf>
    <xf numFmtId="0" fontId="44" fillId="28" borderId="31" xfId="133" applyFont="1" applyFill="1" applyBorder="1" applyAlignment="1">
      <alignment horizontal="center" vertical="center"/>
    </xf>
  </cellXfs>
  <cellStyles count="138">
    <cellStyle name="20% - 强调文字颜色 1" xfId="1" xr:uid="{00000000-0005-0000-0000-000000000000}"/>
    <cellStyle name="20% - 强调文字颜色 2" xfId="2" xr:uid="{00000000-0005-0000-0000-000001000000}"/>
    <cellStyle name="20% - 强调文字颜色 3" xfId="3" xr:uid="{00000000-0005-0000-0000-000002000000}"/>
    <cellStyle name="20% - 强调文字颜色 4" xfId="4" xr:uid="{00000000-0005-0000-0000-000003000000}"/>
    <cellStyle name="20% - 强调文字颜色 5" xfId="5" xr:uid="{00000000-0005-0000-0000-000004000000}"/>
    <cellStyle name="20% - 强调文字颜色 6" xfId="6" xr:uid="{00000000-0005-0000-0000-000005000000}"/>
    <cellStyle name="40% - 强调文字颜色 1" xfId="7" xr:uid="{00000000-0005-0000-0000-000006000000}"/>
    <cellStyle name="40% - 强调文字颜色 2" xfId="8" xr:uid="{00000000-0005-0000-0000-000007000000}"/>
    <cellStyle name="40% - 强调文字颜色 3" xfId="9" xr:uid="{00000000-0005-0000-0000-000008000000}"/>
    <cellStyle name="40% - 强调文字颜色 4" xfId="10" xr:uid="{00000000-0005-0000-0000-000009000000}"/>
    <cellStyle name="40% - 强调文字颜色 5" xfId="11" xr:uid="{00000000-0005-0000-0000-00000A000000}"/>
    <cellStyle name="40% - 强调文字颜色 6" xfId="12" xr:uid="{00000000-0005-0000-0000-00000B000000}"/>
    <cellStyle name="60% - 强调文字颜色 1" xfId="13" xr:uid="{00000000-0005-0000-0000-00000C000000}"/>
    <cellStyle name="60% - 强调文字颜色 2" xfId="14" xr:uid="{00000000-0005-0000-0000-00000D000000}"/>
    <cellStyle name="60% - 强调文字颜色 3" xfId="15" xr:uid="{00000000-0005-0000-0000-00000E000000}"/>
    <cellStyle name="60% - 强调文字颜色 4" xfId="16" xr:uid="{00000000-0005-0000-0000-00000F000000}"/>
    <cellStyle name="60% - 强调文字颜色 5" xfId="17" xr:uid="{00000000-0005-0000-0000-000010000000}"/>
    <cellStyle name="60% - 强调文字颜色 6" xfId="18" xr:uid="{00000000-0005-0000-0000-000011000000}"/>
    <cellStyle name="Comma 2" xfId="19" xr:uid="{00000000-0005-0000-0000-000012000000}"/>
    <cellStyle name="Hyperlink" xfId="20" builtinId="8"/>
    <cellStyle name="Normal" xfId="0" builtinId="0"/>
    <cellStyle name="Normal 2" xfId="21" xr:uid="{00000000-0005-0000-0000-000015000000}"/>
    <cellStyle name="Normal 2 2" xfId="22" xr:uid="{00000000-0005-0000-0000-000016000000}"/>
    <cellStyle name="Normal_EUROPE" xfId="23" xr:uid="{00000000-0005-0000-0000-000017000000}"/>
    <cellStyle name="Normal_EUROPE 2" xfId="134" xr:uid="{00000000-0005-0000-0000-000018000000}"/>
    <cellStyle name="Normal_MED" xfId="24" xr:uid="{00000000-0005-0000-0000-000019000000}"/>
    <cellStyle name="Normal_MED (1)" xfId="25" xr:uid="{00000000-0005-0000-0000-00001A000000}"/>
    <cellStyle name="Normal_MED 2" xfId="133" xr:uid="{00000000-0005-0000-0000-00001B000000}"/>
    <cellStyle name="Normal_PERSIAN GULF" xfId="137" xr:uid="{00000000-0005-0000-0000-00001C000000}"/>
    <cellStyle name="Normal_Persian Gulf via HKG" xfId="26" xr:uid="{00000000-0005-0000-0000-00001D000000}"/>
    <cellStyle name="Normal_Persian Gulf via HKG 2" xfId="135" xr:uid="{00000000-0005-0000-0000-00001E000000}"/>
    <cellStyle name="Normal_SOUTH AFRICA" xfId="27" xr:uid="{00000000-0005-0000-0000-00001F000000}"/>
    <cellStyle name="Normal_SOUTH AFRICA 2" xfId="132" xr:uid="{00000000-0005-0000-0000-000020000000}"/>
    <cellStyle name="Normal_US WC &amp; Canada" xfId="28" xr:uid="{00000000-0005-0000-0000-000021000000}"/>
    <cellStyle name="Normal_US WC &amp; Canada 2" xfId="136" xr:uid="{00000000-0005-0000-0000-000022000000}"/>
    <cellStyle name="normální 2" xfId="29" xr:uid="{00000000-0005-0000-0000-000023000000}"/>
    <cellStyle name="normální 2 2" xfId="30" xr:uid="{00000000-0005-0000-0000-000024000000}"/>
    <cellStyle name="normální 2_Xl0001353" xfId="31" xr:uid="{00000000-0005-0000-0000-000025000000}"/>
    <cellStyle name="normální_04Road" xfId="32" xr:uid="{00000000-0005-0000-0000-000026000000}"/>
    <cellStyle name="표준_LOOP 3 LR-2005(CEX)" xfId="33" xr:uid="{00000000-0005-0000-0000-000027000000}"/>
    <cellStyle name="一般_2008-10-28 Long Term Schedule CTS SVC" xfId="34" xr:uid="{00000000-0005-0000-0000-000028000000}"/>
    <cellStyle name="好" xfId="35" xr:uid="{00000000-0005-0000-0000-000029000000}"/>
    <cellStyle name="好_MED WB ARB 1st Quarter 2013" xfId="36" xr:uid="{00000000-0005-0000-0000-00002A000000}"/>
    <cellStyle name="好_MED WB ARB 1st Quarter 2015" xfId="37" xr:uid="{00000000-0005-0000-0000-00002B000000}"/>
    <cellStyle name="好_MED WB ARB 1st Quarter 2015v2" xfId="38" xr:uid="{00000000-0005-0000-0000-00002C000000}"/>
    <cellStyle name="好_MED WB ARB 2nd Quarter 2014" xfId="39" xr:uid="{00000000-0005-0000-0000-00002D000000}"/>
    <cellStyle name="好_MED WB ARB 2nd Quarter 2014V2" xfId="40" xr:uid="{00000000-0005-0000-0000-00002E000000}"/>
    <cellStyle name="好_MED WB ARB 3rd Quarter 2013" xfId="41" xr:uid="{00000000-0005-0000-0000-00002F000000}"/>
    <cellStyle name="好_MED WB ARB 4th Quarter 2013V1" xfId="42" xr:uid="{00000000-0005-0000-0000-000030000000}"/>
    <cellStyle name="好_NW EUR SVC Westbound RF Arbitraries 2nd Qtr 2014" xfId="43" xr:uid="{00000000-0005-0000-0000-000031000000}"/>
    <cellStyle name="好_NW EUR SVC Westbound RF Arbitraries 3rd Qtr 2013" xfId="44" xr:uid="{00000000-0005-0000-0000-000032000000}"/>
    <cellStyle name="好_NW EUR SVC Westbound RF Arbitraries 3rd Qtr 2014" xfId="45" xr:uid="{00000000-0005-0000-0000-000033000000}"/>
    <cellStyle name="好_NWE 2011 3rd qu WB ARB proposal" xfId="46" xr:uid="{00000000-0005-0000-0000-000034000000}"/>
    <cellStyle name="好_NWE 2011 4thQ WB ARB proposal" xfId="47" xr:uid="{00000000-0005-0000-0000-000035000000}"/>
    <cellStyle name="好_NWE WB ARB 1st Quarter 2013" xfId="48" xr:uid="{00000000-0005-0000-0000-000036000000}"/>
    <cellStyle name="好_NWE WB ARB 1st Quarter 2013V2" xfId="49" xr:uid="{00000000-0005-0000-0000-000037000000}"/>
    <cellStyle name="好_NWE WB ARB 1st Quarter 2014" xfId="50" xr:uid="{00000000-0005-0000-0000-000038000000}"/>
    <cellStyle name="好_NWE WB ARB 2nd Quarter 2012 proposals" xfId="51" xr:uid="{00000000-0005-0000-0000-000039000000}"/>
    <cellStyle name="好_NWE WB ARB 2nd Quarter 2013" xfId="52" xr:uid="{00000000-0005-0000-0000-00003A000000}"/>
    <cellStyle name="好_NWE WB ARB 2nd Quarter 2013 V1" xfId="53" xr:uid="{00000000-0005-0000-0000-00003B000000}"/>
    <cellStyle name="好_NWE WB ARB 2nd Quarter 2013 V4" xfId="54" xr:uid="{00000000-0005-0000-0000-00003C000000}"/>
    <cellStyle name="好_NWE WB ARB 2nd Quarter 2014(20140529-20140630)" xfId="55" xr:uid="{00000000-0005-0000-0000-00003D000000}"/>
    <cellStyle name="好_NWE WB ARB 2nd Quarter 2014v2" xfId="56" xr:uid="{00000000-0005-0000-0000-00003E000000}"/>
    <cellStyle name="好_NWE WB ARB 2nd Quarter 2014v3 (1)" xfId="57" xr:uid="{00000000-0005-0000-0000-00003F000000}"/>
    <cellStyle name="好_NWE WB ARB 3rd Quarter 2012" xfId="58" xr:uid="{00000000-0005-0000-0000-000040000000}"/>
    <cellStyle name="好_NWE WB ARB 3rd Quarter 2013" xfId="59" xr:uid="{00000000-0005-0000-0000-000041000000}"/>
    <cellStyle name="好_NWE WB ARB 3rd Quarter 2014" xfId="60" xr:uid="{00000000-0005-0000-0000-000042000000}"/>
    <cellStyle name="好_NWE WB ARB 4th Quarter 2012" xfId="61" xr:uid="{00000000-0005-0000-0000-000043000000}"/>
    <cellStyle name="好_NWE WB ARB 4th Quarter 2012 update" xfId="62" xr:uid="{00000000-0005-0000-0000-000044000000}"/>
    <cellStyle name="好_NWE WB ARB 4th Quarter 2013" xfId="63" xr:uid="{00000000-0005-0000-0000-000045000000}"/>
    <cellStyle name="好_NWE WB ARB 4th Quarter 2014" xfId="64" xr:uid="{00000000-0005-0000-0000-000046000000}"/>
    <cellStyle name="好_NWE WB ARB NOV 25-DEC 31 2011" xfId="65" xr:uid="{00000000-0005-0000-0000-000047000000}"/>
    <cellStyle name="好_NWE WB ARB Q1 2012" xfId="66" xr:uid="{00000000-0005-0000-0000-000048000000}"/>
    <cellStyle name="好_REVISED NWE WB ARB 3rd Quarter 2013" xfId="67" xr:uid="{00000000-0005-0000-0000-000049000000}"/>
    <cellStyle name="好_UPDATED NWE WB ARB 1st Quarter 2013" xfId="68" xr:uid="{00000000-0005-0000-0000-00004A000000}"/>
    <cellStyle name="差" xfId="69" xr:uid="{00000000-0005-0000-0000-00004B000000}"/>
    <cellStyle name="差_MED WB ARB 1st Quarter 2013" xfId="70" xr:uid="{00000000-0005-0000-0000-00004C000000}"/>
    <cellStyle name="差_MED WB ARB 1st Quarter 2015" xfId="71" xr:uid="{00000000-0005-0000-0000-00004D000000}"/>
    <cellStyle name="差_MED WB ARB 1st Quarter 2015v2" xfId="72" xr:uid="{00000000-0005-0000-0000-00004E000000}"/>
    <cellStyle name="差_MED WB ARB 2nd Quarter 2014" xfId="73" xr:uid="{00000000-0005-0000-0000-00004F000000}"/>
    <cellStyle name="差_MED WB ARB 2nd Quarter 2014V2" xfId="74" xr:uid="{00000000-0005-0000-0000-000050000000}"/>
    <cellStyle name="差_MED WB ARB 3rd Quarter 2013" xfId="75" xr:uid="{00000000-0005-0000-0000-000051000000}"/>
    <cellStyle name="差_MED WB ARB 4th Quarter 2013V1" xfId="76" xr:uid="{00000000-0005-0000-0000-000052000000}"/>
    <cellStyle name="差_NW EUR SVC Westbound RF Arbitraries 2nd Qtr 2014" xfId="77" xr:uid="{00000000-0005-0000-0000-000053000000}"/>
    <cellStyle name="差_NW EUR SVC Westbound RF Arbitraries 3rd Qtr 2013" xfId="78" xr:uid="{00000000-0005-0000-0000-000054000000}"/>
    <cellStyle name="差_NW EUR SVC Westbound RF Arbitraries 3rd Qtr 2014" xfId="79" xr:uid="{00000000-0005-0000-0000-000055000000}"/>
    <cellStyle name="差_NWE 2011 3rd qu WB ARB proposal" xfId="80" xr:uid="{00000000-0005-0000-0000-000056000000}"/>
    <cellStyle name="差_NWE 2011 4thQ WB ARB proposal" xfId="81" xr:uid="{00000000-0005-0000-0000-000057000000}"/>
    <cellStyle name="差_NWE WB ARB 1st Quarter 2013" xfId="82" xr:uid="{00000000-0005-0000-0000-000058000000}"/>
    <cellStyle name="差_NWE WB ARB 1st Quarter 2013V2" xfId="83" xr:uid="{00000000-0005-0000-0000-000059000000}"/>
    <cellStyle name="差_NWE WB ARB 1st Quarter 2014" xfId="84" xr:uid="{00000000-0005-0000-0000-00005A000000}"/>
    <cellStyle name="差_NWE WB ARB 2nd Quarter 2012 proposals" xfId="85" xr:uid="{00000000-0005-0000-0000-00005B000000}"/>
    <cellStyle name="差_NWE WB ARB 2nd Quarter 2013" xfId="86" xr:uid="{00000000-0005-0000-0000-00005C000000}"/>
    <cellStyle name="差_NWE WB ARB 2nd Quarter 2013 V1" xfId="87" xr:uid="{00000000-0005-0000-0000-00005D000000}"/>
    <cellStyle name="差_NWE WB ARB 2nd Quarter 2013 V4" xfId="88" xr:uid="{00000000-0005-0000-0000-00005E000000}"/>
    <cellStyle name="差_NWE WB ARB 2nd Quarter 2014(20140529-20140630)" xfId="89" xr:uid="{00000000-0005-0000-0000-00005F000000}"/>
    <cellStyle name="差_NWE WB ARB 2nd Quarter 2014v2" xfId="90" xr:uid="{00000000-0005-0000-0000-000060000000}"/>
    <cellStyle name="差_NWE WB ARB 2nd Quarter 2014v3 (1)" xfId="91" xr:uid="{00000000-0005-0000-0000-000061000000}"/>
    <cellStyle name="差_NWE WB ARB 3rd Quarter 2012" xfId="92" xr:uid="{00000000-0005-0000-0000-000062000000}"/>
    <cellStyle name="差_NWE WB ARB 3rd Quarter 2013" xfId="93" xr:uid="{00000000-0005-0000-0000-000063000000}"/>
    <cellStyle name="差_NWE WB ARB 3rd Quarter 2014" xfId="94" xr:uid="{00000000-0005-0000-0000-000064000000}"/>
    <cellStyle name="差_NWE WB ARB 4th Quarter 2012" xfId="95" xr:uid="{00000000-0005-0000-0000-000065000000}"/>
    <cellStyle name="差_NWE WB ARB 4th Quarter 2012 update" xfId="96" xr:uid="{00000000-0005-0000-0000-000066000000}"/>
    <cellStyle name="差_NWE WB ARB 4th Quarter 2013" xfId="97" xr:uid="{00000000-0005-0000-0000-000067000000}"/>
    <cellStyle name="差_NWE WB ARB 4th Quarter 2014" xfId="98" xr:uid="{00000000-0005-0000-0000-000068000000}"/>
    <cellStyle name="差_NWE WB ARB NOV 25-DEC 31 2011" xfId="99" xr:uid="{00000000-0005-0000-0000-000069000000}"/>
    <cellStyle name="差_NWE WB ARB Q1 2012" xfId="100" xr:uid="{00000000-0005-0000-0000-00006A000000}"/>
    <cellStyle name="差_REVISED NWE WB ARB 3rd Quarter 2013" xfId="101" xr:uid="{00000000-0005-0000-0000-00006B000000}"/>
    <cellStyle name="差_UPDATED NWE WB ARB 1st Quarter 2013" xfId="102" xr:uid="{00000000-0005-0000-0000-00006C000000}"/>
    <cellStyle name="常规 2" xfId="103" xr:uid="{00000000-0005-0000-0000-00006D000000}"/>
    <cellStyle name="常规 2 2" xfId="104" xr:uid="{00000000-0005-0000-0000-00006E000000}"/>
    <cellStyle name="常规 2_Xl0001226" xfId="105" xr:uid="{00000000-0005-0000-0000-00006F000000}"/>
    <cellStyle name="常规 3" xfId="106" xr:uid="{00000000-0005-0000-0000-000070000000}"/>
    <cellStyle name="常规 3 2 2 2" xfId="107" xr:uid="{00000000-0005-0000-0000-000071000000}"/>
    <cellStyle name="常规 4" xfId="108" xr:uid="{00000000-0005-0000-0000-000072000000}"/>
    <cellStyle name="常规_AEN LTS(20071031) " xfId="109" xr:uid="{00000000-0005-0000-0000-000073000000}"/>
    <cellStyle name="强调文字颜色 1" xfId="110" xr:uid="{00000000-0005-0000-0000-000074000000}"/>
    <cellStyle name="强调文字颜色 2" xfId="111" xr:uid="{00000000-0005-0000-0000-000075000000}"/>
    <cellStyle name="强调文字颜色 3" xfId="112" xr:uid="{00000000-0005-0000-0000-000076000000}"/>
    <cellStyle name="强调文字颜色 4" xfId="113" xr:uid="{00000000-0005-0000-0000-000077000000}"/>
    <cellStyle name="强调文字颜色 5" xfId="114" xr:uid="{00000000-0005-0000-0000-000078000000}"/>
    <cellStyle name="强调文字颜色 6" xfId="115" xr:uid="{00000000-0005-0000-0000-000079000000}"/>
    <cellStyle name="标题" xfId="116" xr:uid="{00000000-0005-0000-0000-00007A000000}"/>
    <cellStyle name="标题 1" xfId="117" xr:uid="{00000000-0005-0000-0000-00007B000000}"/>
    <cellStyle name="标题 2" xfId="118" xr:uid="{00000000-0005-0000-0000-00007C000000}"/>
    <cellStyle name="标题 3" xfId="119" xr:uid="{00000000-0005-0000-0000-00007D000000}"/>
    <cellStyle name="标题 4" xfId="120" xr:uid="{00000000-0005-0000-0000-00007E000000}"/>
    <cellStyle name="标题_MED WB ARB 1st Quarter 2013" xfId="121" xr:uid="{00000000-0005-0000-0000-00007F000000}"/>
    <cellStyle name="检查单元格" xfId="122" xr:uid="{00000000-0005-0000-0000-000080000000}"/>
    <cellStyle name="汇总" xfId="123" xr:uid="{00000000-0005-0000-0000-000081000000}"/>
    <cellStyle name="注释" xfId="124" xr:uid="{00000000-0005-0000-0000-000082000000}"/>
    <cellStyle name="解释性文本" xfId="125" xr:uid="{00000000-0005-0000-0000-000083000000}"/>
    <cellStyle name="警告文本" xfId="126" xr:uid="{00000000-0005-0000-0000-000084000000}"/>
    <cellStyle name="计算" xfId="127" xr:uid="{00000000-0005-0000-0000-000085000000}"/>
    <cellStyle name="输入" xfId="128" xr:uid="{00000000-0005-0000-0000-000086000000}"/>
    <cellStyle name="输出" xfId="129" xr:uid="{00000000-0005-0000-0000-000087000000}"/>
    <cellStyle name="适中" xfId="130" xr:uid="{00000000-0005-0000-0000-000088000000}"/>
    <cellStyle name="链接单元格" xfId="131" xr:uid="{00000000-0005-0000-0000-00008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00"/>
      <color rgb="FFCC0066"/>
      <color rgb="FFFF0066"/>
      <color rgb="FF9933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228600</xdr:colOff>
      <xdr:row>2</xdr:row>
      <xdr:rowOff>142875</xdr:rowOff>
    </xdr:to>
    <xdr:pic>
      <xdr:nvPicPr>
        <xdr:cNvPr id="1225177" name="Picture 1252" descr="Inline image">
          <a:extLst>
            <a:ext uri="{FF2B5EF4-FFF2-40B4-BE49-F238E27FC236}">
              <a16:creationId xmlns:a16="http://schemas.microsoft.com/office/drawing/2014/main" id="{00000000-0008-0000-0000-0000D9B1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3239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169068</xdr:colOff>
      <xdr:row>0</xdr:row>
      <xdr:rowOff>52387</xdr:rowOff>
    </xdr:from>
    <xdr:to>
      <xdr:col>0</xdr:col>
      <xdr:colOff>1238249</xdr:colOff>
      <xdr:row>4</xdr:row>
      <xdr:rowOff>130968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068" y="52387"/>
          <a:ext cx="1069181" cy="992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169069</xdr:colOff>
      <xdr:row>0</xdr:row>
      <xdr:rowOff>52387</xdr:rowOff>
    </xdr:from>
    <xdr:to>
      <xdr:col>0</xdr:col>
      <xdr:colOff>1000125</xdr:colOff>
      <xdr:row>4</xdr:row>
      <xdr:rowOff>130968</xdr:rowOff>
    </xdr:to>
    <xdr:pic>
      <xdr:nvPicPr>
        <xdr:cNvPr id="1232107" name="Picture 1252" descr="Inline image">
          <a:extLst>
            <a:ext uri="{FF2B5EF4-FFF2-40B4-BE49-F238E27FC236}">
              <a16:creationId xmlns:a16="http://schemas.microsoft.com/office/drawing/2014/main" id="{00000000-0008-0000-0200-0000EBCC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069" y="52387"/>
          <a:ext cx="831056" cy="840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9525</xdr:rowOff>
    </xdr:from>
    <xdr:to>
      <xdr:col>0</xdr:col>
      <xdr:colOff>1012031</xdr:colOff>
      <xdr:row>4</xdr:row>
      <xdr:rowOff>142875</xdr:rowOff>
    </xdr:to>
    <xdr:pic>
      <xdr:nvPicPr>
        <xdr:cNvPr id="1228175" name="Picture 1252" descr="Inline image">
          <a:extLst>
            <a:ext uri="{FF2B5EF4-FFF2-40B4-BE49-F238E27FC236}">
              <a16:creationId xmlns:a16="http://schemas.microsoft.com/office/drawing/2014/main" id="{00000000-0008-0000-0400-00008FBD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954881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9525</xdr:rowOff>
    </xdr:from>
    <xdr:to>
      <xdr:col>0</xdr:col>
      <xdr:colOff>1166812</xdr:colOff>
      <xdr:row>4</xdr:row>
      <xdr:rowOff>166687</xdr:rowOff>
    </xdr:to>
    <xdr:pic>
      <xdr:nvPicPr>
        <xdr:cNvPr id="1231142" name="Picture 1252" descr="Inline image">
          <a:extLst>
            <a:ext uri="{FF2B5EF4-FFF2-40B4-BE49-F238E27FC236}">
              <a16:creationId xmlns:a16="http://schemas.microsoft.com/office/drawing/2014/main" id="{00000000-0008-0000-0500-000026C9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1109662" cy="1062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35718</xdr:rowOff>
    </xdr:from>
    <xdr:to>
      <xdr:col>0</xdr:col>
      <xdr:colOff>1023937</xdr:colOff>
      <xdr:row>4</xdr:row>
      <xdr:rowOff>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718"/>
          <a:ext cx="1023937" cy="833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92869</xdr:colOff>
      <xdr:row>0</xdr:row>
      <xdr:rowOff>0</xdr:rowOff>
    </xdr:from>
    <xdr:to>
      <xdr:col>0</xdr:col>
      <xdr:colOff>1095375</xdr:colOff>
      <xdr:row>4</xdr:row>
      <xdr:rowOff>154780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9" y="0"/>
          <a:ext cx="1002506" cy="91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0</xdr:rowOff>
    </xdr:from>
    <xdr:to>
      <xdr:col>0</xdr:col>
      <xdr:colOff>1143001</xdr:colOff>
      <xdr:row>3</xdr:row>
      <xdr:rowOff>107156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57150"/>
          <a:ext cx="1066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0"/>
  <sheetViews>
    <sheetView showGridLines="0" zoomScale="80" zoomScaleNormal="80" zoomScaleSheetLayoutView="100" workbookViewId="0">
      <selection activeCell="Q13" sqref="Q13"/>
    </sheetView>
  </sheetViews>
  <sheetFormatPr defaultColWidth="9" defaultRowHeight="18"/>
  <cols>
    <col min="1" max="1" width="16.77734375" style="46" customWidth="1"/>
    <col min="2" max="2" width="12.21875" style="20" customWidth="1"/>
    <col min="3" max="5" width="9" style="20"/>
    <col min="6" max="6" width="20.21875" style="20" customWidth="1"/>
    <col min="7" max="7" width="11.88671875" style="20" customWidth="1"/>
    <col min="8" max="10" width="9" style="20"/>
    <col min="11" max="11" width="24.109375" style="20" customWidth="1"/>
    <col min="12" max="12" width="0" style="20" hidden="1" customWidth="1"/>
    <col min="13" max="16384" width="9" style="20"/>
  </cols>
  <sheetData>
    <row r="1" spans="1:17" s="2" customFormat="1">
      <c r="A1" s="45"/>
      <c r="B1" s="14"/>
      <c r="C1" s="15"/>
      <c r="D1" s="14"/>
      <c r="E1" s="14"/>
      <c r="K1" s="16"/>
    </row>
    <row r="2" spans="1:17" s="2" customFormat="1" ht="48.75" customHeight="1">
      <c r="A2" s="598" t="s">
        <v>0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</row>
    <row r="3" spans="1:17" s="2" customFormat="1">
      <c r="A3" s="597"/>
      <c r="B3" s="597"/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</row>
    <row r="4" spans="1:17" s="2" customFormat="1" ht="33.75" customHeight="1">
      <c r="A4" s="21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6" spans="1:17" ht="21" customHeight="1">
      <c r="B6" s="18"/>
      <c r="C6" s="18"/>
      <c r="D6" s="19"/>
      <c r="E6" s="19"/>
      <c r="H6" s="18"/>
      <c r="I6" s="18"/>
      <c r="J6" s="19"/>
      <c r="K6" s="19"/>
    </row>
    <row r="7" spans="1:17" ht="21" customHeight="1">
      <c r="B7" s="21" t="s">
        <v>97</v>
      </c>
      <c r="C7" s="18"/>
      <c r="D7" s="19"/>
      <c r="E7" s="19"/>
      <c r="H7" s="18"/>
      <c r="I7" s="18"/>
      <c r="J7" s="19"/>
      <c r="K7" s="19"/>
    </row>
    <row r="8" spans="1:17" ht="21" customHeight="1">
      <c r="A8" s="46" t="s">
        <v>1</v>
      </c>
      <c r="B8" s="181" t="s">
        <v>2</v>
      </c>
      <c r="C8" s="18"/>
      <c r="D8" s="19"/>
      <c r="E8" s="19"/>
      <c r="G8" s="39"/>
      <c r="H8" s="18"/>
      <c r="I8" s="18"/>
      <c r="J8" s="19"/>
      <c r="K8" s="19"/>
      <c r="Q8" s="22"/>
    </row>
    <row r="9" spans="1:17" ht="21" customHeight="1">
      <c r="A9" s="46" t="s">
        <v>1</v>
      </c>
      <c r="B9" s="181" t="s">
        <v>100</v>
      </c>
      <c r="C9" s="18"/>
      <c r="D9" s="19"/>
      <c r="E9" s="19"/>
      <c r="G9" s="39"/>
      <c r="H9" s="18"/>
      <c r="I9" s="18"/>
      <c r="J9" s="19"/>
      <c r="K9" s="19"/>
    </row>
    <row r="10" spans="1:17" ht="21" customHeight="1">
      <c r="A10" s="46" t="s">
        <v>1</v>
      </c>
      <c r="B10" s="181" t="s">
        <v>3</v>
      </c>
      <c r="C10" s="18"/>
      <c r="D10" s="19"/>
      <c r="E10" s="19"/>
      <c r="G10" s="39"/>
      <c r="H10" s="18"/>
      <c r="I10" s="18"/>
      <c r="J10" s="19"/>
      <c r="K10" s="19"/>
    </row>
    <row r="11" spans="1:17" ht="21" customHeight="1">
      <c r="A11" s="46" t="s">
        <v>1</v>
      </c>
      <c r="B11" s="181" t="s">
        <v>4</v>
      </c>
      <c r="C11" s="18"/>
      <c r="D11" s="19"/>
      <c r="E11" s="19"/>
      <c r="G11" s="39"/>
      <c r="H11" s="18"/>
      <c r="I11" s="18"/>
      <c r="J11" s="19"/>
      <c r="K11" s="19"/>
    </row>
    <row r="12" spans="1:17" ht="21" customHeight="1">
      <c r="A12" s="46" t="s">
        <v>1</v>
      </c>
      <c r="B12" s="181" t="s">
        <v>6</v>
      </c>
      <c r="G12" s="39"/>
      <c r="H12" s="18"/>
      <c r="I12" s="18"/>
      <c r="J12" s="19"/>
      <c r="K12" s="19"/>
    </row>
    <row r="13" spans="1:17" ht="21" customHeight="1">
      <c r="A13" s="46" t="s">
        <v>1</v>
      </c>
      <c r="B13" s="181" t="s">
        <v>5</v>
      </c>
      <c r="C13" s="18"/>
      <c r="D13" s="19"/>
      <c r="E13" s="19"/>
      <c r="G13" s="39"/>
      <c r="H13" s="18"/>
      <c r="I13" s="18"/>
      <c r="J13" s="19"/>
      <c r="K13" s="19"/>
    </row>
    <row r="14" spans="1:17" ht="21" customHeight="1">
      <c r="A14" s="46" t="s">
        <v>1</v>
      </c>
      <c r="B14" s="181" t="s">
        <v>7</v>
      </c>
      <c r="G14" s="39"/>
      <c r="H14" s="18"/>
      <c r="I14" s="18"/>
      <c r="J14" s="19"/>
      <c r="K14" s="19"/>
    </row>
    <row r="15" spans="1:17" ht="21" customHeight="1">
      <c r="A15" s="46" t="s">
        <v>1</v>
      </c>
      <c r="B15" s="181" t="s">
        <v>103</v>
      </c>
      <c r="G15" s="39"/>
      <c r="H15" s="18"/>
      <c r="I15" s="18"/>
      <c r="J15" s="19"/>
      <c r="K15" s="19"/>
    </row>
    <row r="17" spans="1:13" ht="21" customHeight="1">
      <c r="B17" s="18"/>
      <c r="C17" s="18"/>
      <c r="D17" s="19"/>
      <c r="E17" s="19"/>
      <c r="G17" s="39"/>
      <c r="H17" s="18"/>
      <c r="I17" s="18"/>
      <c r="J17" s="19"/>
      <c r="K17" s="19"/>
    </row>
    <row r="18" spans="1:13" s="7" customFormat="1" ht="18.75" customHeight="1">
      <c r="A18" s="47" t="s">
        <v>8</v>
      </c>
      <c r="B18" s="23"/>
      <c r="C18" s="40"/>
      <c r="D18" s="29"/>
      <c r="E18" s="41"/>
      <c r="F18" s="29"/>
      <c r="G18" s="4"/>
      <c r="H18" s="24"/>
      <c r="I18" s="24"/>
      <c r="J18" s="25"/>
      <c r="K18" s="26"/>
      <c r="L18" s="25"/>
      <c r="M18" s="25"/>
    </row>
    <row r="19" spans="1:13" s="7" customFormat="1" ht="18.75" customHeight="1">
      <c r="A19" s="48" t="s">
        <v>0</v>
      </c>
      <c r="B19" s="23"/>
      <c r="C19" s="40"/>
      <c r="D19" s="29"/>
      <c r="E19" s="41"/>
      <c r="F19" s="29"/>
      <c r="G19" s="4"/>
      <c r="H19" s="24"/>
      <c r="I19" s="24"/>
      <c r="J19" s="25"/>
      <c r="K19" s="26"/>
      <c r="L19" s="25"/>
      <c r="M19" s="25"/>
    </row>
    <row r="20" spans="1:13" s="7" customFormat="1" ht="18" customHeight="1">
      <c r="A20" s="49" t="s">
        <v>9</v>
      </c>
      <c r="B20" s="27"/>
      <c r="C20" s="28"/>
      <c r="D20" s="24"/>
      <c r="E20" s="2"/>
      <c r="F20" s="29"/>
      <c r="G20" s="4"/>
      <c r="H20" s="30"/>
      <c r="I20" s="31"/>
      <c r="J20" s="31"/>
      <c r="L20" s="27"/>
      <c r="M20" s="24"/>
    </row>
    <row r="21" spans="1:13" s="7" customFormat="1">
      <c r="A21" s="49" t="s">
        <v>10</v>
      </c>
      <c r="B21" s="9"/>
      <c r="C21" s="2"/>
      <c r="D21" s="3"/>
      <c r="E21" s="4"/>
      <c r="F21" s="5"/>
      <c r="G21" s="6"/>
      <c r="I21" s="6"/>
      <c r="J21" s="8"/>
      <c r="K21" s="8"/>
      <c r="L21" s="24"/>
      <c r="M21" s="24"/>
    </row>
    <row r="22" spans="1:13" s="7" customFormat="1">
      <c r="A22" s="49" t="s">
        <v>11</v>
      </c>
      <c r="B22" s="9"/>
      <c r="C22" s="2"/>
      <c r="D22" s="9"/>
      <c r="E22" s="4"/>
      <c r="F22" s="8"/>
      <c r="G22" s="8"/>
      <c r="I22" s="8"/>
      <c r="J22" s="8"/>
      <c r="K22" s="8"/>
      <c r="L22" s="24"/>
      <c r="M22" s="24"/>
    </row>
    <row r="23" spans="1:13" s="7" customFormat="1">
      <c r="A23" s="50"/>
      <c r="B23" s="9"/>
      <c r="C23" s="2"/>
      <c r="D23" s="9"/>
      <c r="E23" s="4"/>
      <c r="F23" s="8"/>
      <c r="G23" s="8"/>
      <c r="I23" s="8"/>
      <c r="J23" s="8"/>
      <c r="K23" s="8"/>
      <c r="L23" s="24"/>
      <c r="M23" s="24"/>
    </row>
    <row r="24" spans="1:13" s="2" customFormat="1">
      <c r="A24" s="50"/>
      <c r="B24" s="9"/>
      <c r="D24" s="9"/>
      <c r="E24" s="4"/>
      <c r="F24" s="8"/>
      <c r="G24" s="8"/>
      <c r="I24" s="8"/>
      <c r="J24" s="8"/>
      <c r="K24" s="8"/>
      <c r="L24" s="32"/>
    </row>
    <row r="25" spans="1:13" s="2" customFormat="1">
      <c r="A25" s="33"/>
      <c r="B25" s="42"/>
      <c r="D25" s="9"/>
      <c r="F25" s="3"/>
      <c r="G25" s="4"/>
      <c r="H25" s="8"/>
      <c r="I25" s="8"/>
      <c r="J25" s="24"/>
      <c r="L25" s="32"/>
    </row>
    <row r="26" spans="1:13" s="2" customFormat="1">
      <c r="A26" s="45"/>
      <c r="B26" s="43"/>
      <c r="C26" s="33"/>
      <c r="D26" s="34"/>
      <c r="E26" s="34"/>
      <c r="F26" s="34"/>
      <c r="G26" s="34"/>
      <c r="H26" s="33"/>
      <c r="I26" s="33"/>
      <c r="K26" s="34"/>
      <c r="L26" s="16"/>
    </row>
    <row r="27" spans="1:13" s="2" customFormat="1">
      <c r="A27" s="43"/>
      <c r="B27" s="35"/>
      <c r="C27" s="10"/>
      <c r="D27" s="35"/>
      <c r="E27" s="10"/>
      <c r="F27" s="10"/>
      <c r="G27" s="36"/>
      <c r="H27" s="33"/>
      <c r="I27" s="34"/>
    </row>
    <row r="28" spans="1:13">
      <c r="B28" s="11"/>
      <c r="C28" s="11"/>
      <c r="D28" s="12"/>
      <c r="E28" s="38"/>
      <c r="F28" s="11"/>
      <c r="G28" s="44"/>
    </row>
    <row r="30" spans="1:13">
      <c r="B30" s="37"/>
      <c r="C30" s="12"/>
      <c r="D30" s="13"/>
      <c r="E30" s="38"/>
      <c r="F30" s="13"/>
      <c r="G30" s="13"/>
    </row>
  </sheetData>
  <mergeCells count="2">
    <mergeCell ref="A3:M3"/>
    <mergeCell ref="A2:M2"/>
  </mergeCells>
  <phoneticPr fontId="3" type="noConversion"/>
  <hyperlinks>
    <hyperlink ref="B14" location="'EAST AFRICA via SIN'!A1" display="EAST AFRICA (MOMBASA, DAR ES SALAAM)" xr:uid="{00000000-0004-0000-0000-000000000000}"/>
    <hyperlink ref="B12" location="'S.AFRICA via SIN'!A1" display="SOUTH AFRICA (DURBAN, CAPE TOWN)" xr:uid="{00000000-0004-0000-0000-000001000000}"/>
    <hyperlink ref="B13" location="'S.AMERICA via SIN'!A1" display="SOUTH AMERICA via SINGAPORE  (SANTOS,MONTEVIDEO,BUENOS AIRES , RIO DE JANEIRO, NAGEGANTES, PARANAGUA)" xr:uid="{00000000-0004-0000-0000-000002000000}"/>
    <hyperlink ref="B9" location="'COLON via TAO'!A1" display="COLON CONTAINER TERMINAL via QINGDAO" xr:uid="{00000000-0004-0000-0000-000003000000}"/>
    <hyperlink ref="B11" location="'Panama+Caribbean via TAO'!A1" display="PANAMA &amp; CARIBBEAN - ENSENADA, MANZANILLO(MEXICO/PANAMA), CARTAGENA, KINGSTON, CAUCEDO, PORT OF SPAIN via TAO" xr:uid="{00000000-0004-0000-0000-000004000000}"/>
    <hyperlink ref="B8" location="'WCSA via NGB'!A1" display="WCSA - (MANZANILLO, LAZARO CARDENAS, PUERTO QUETZAL, BUENAVENTURA, GUAYAQUIL, CALLAO, SAN ANTONIO via NINGBO)" xr:uid="{00000000-0004-0000-0000-000005000000}"/>
    <hyperlink ref="B10" location="'WCSA via TAO'!A1" display="WCSA - ENSENADA, MANZANILLO (MEXICO), CALLAO, SAN ANTONIO via QINGDAO" xr:uid="{00000000-0004-0000-0000-000006000000}"/>
    <hyperlink ref="B15" location="'WEST AFRICA via PKL'!A1" display="WEST AFRICA via PKL (APAPA, TEMA, LOME, ABIDJAN, COTONOU, ONNE)" xr:uid="{00000000-0004-0000-0000-000007000000}"/>
  </hyperlinks>
  <printOptions horizontalCentered="1"/>
  <pageMargins left="0.15" right="0.15" top="0.27" bottom="0.25" header="0.24" footer="0.19"/>
  <pageSetup paperSize="9" scale="77" orientation="landscape" horizontalDpi="204" verticalDpi="196" r:id="rId1"/>
  <headerFooter alignWithMargins="0">
    <oddHeader xml:space="preserve">&amp;L
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2"/>
  <sheetViews>
    <sheetView showGridLines="0" zoomScale="90" zoomScaleNormal="90" workbookViewId="0">
      <selection activeCell="M17" sqref="M17"/>
    </sheetView>
  </sheetViews>
  <sheetFormatPr defaultColWidth="8" defaultRowHeight="14.25"/>
  <cols>
    <col min="1" max="1" width="22.21875" style="110" customWidth="1"/>
    <col min="2" max="2" width="8" style="112" customWidth="1"/>
    <col min="3" max="3" width="9" style="110" customWidth="1"/>
    <col min="4" max="4" width="10.44140625" style="110" bestFit="1" customWidth="1"/>
    <col min="5" max="5" width="28" style="110" bestFit="1" customWidth="1"/>
    <col min="6" max="6" width="13.88671875" style="110" customWidth="1"/>
    <col min="7" max="7" width="10.44140625" style="112" bestFit="1" customWidth="1"/>
    <col min="8" max="8" width="26.21875" style="110" customWidth="1"/>
    <col min="9" max="9" width="6.44140625" style="110" bestFit="1" customWidth="1"/>
    <col min="10" max="11" width="4.6640625" style="110" bestFit="1" customWidth="1"/>
    <col min="12" max="16384" width="8" style="110"/>
  </cols>
  <sheetData>
    <row r="1" spans="1:10" ht="18">
      <c r="B1" s="599" t="s">
        <v>0</v>
      </c>
      <c r="C1" s="599"/>
      <c r="D1" s="599"/>
      <c r="E1" s="599"/>
      <c r="F1" s="599"/>
      <c r="G1" s="599"/>
      <c r="H1" s="599"/>
      <c r="I1" s="114"/>
    </row>
    <row r="2" spans="1:10" ht="18">
      <c r="B2" s="600" t="s">
        <v>110</v>
      </c>
      <c r="C2" s="600"/>
      <c r="D2" s="600"/>
      <c r="E2" s="600"/>
      <c r="F2" s="600"/>
      <c r="G2" s="600"/>
      <c r="H2" s="600"/>
      <c r="I2" s="114"/>
    </row>
    <row r="3" spans="1:10" ht="18">
      <c r="B3" s="373"/>
      <c r="C3" s="373"/>
      <c r="D3" s="373"/>
      <c r="E3" s="373"/>
      <c r="F3" s="373"/>
      <c r="G3" s="373"/>
      <c r="H3" s="373"/>
      <c r="I3" s="114"/>
    </row>
    <row r="4" spans="1:10" ht="18">
      <c r="B4" s="373"/>
      <c r="C4" s="373"/>
      <c r="D4" s="373"/>
      <c r="E4" s="373"/>
      <c r="F4" s="373"/>
      <c r="G4" s="373"/>
      <c r="H4" s="373"/>
      <c r="I4" s="114"/>
    </row>
    <row r="5" spans="1:10" ht="18">
      <c r="A5" s="334"/>
      <c r="B5" s="373"/>
      <c r="C5" s="373"/>
      <c r="D5" s="373"/>
      <c r="E5" s="373"/>
      <c r="F5" s="373"/>
      <c r="G5" s="373"/>
      <c r="H5" s="373"/>
      <c r="I5" s="114"/>
    </row>
    <row r="6" spans="1:10">
      <c r="G6" s="110"/>
    </row>
    <row r="7" spans="1:10" ht="15">
      <c r="A7" s="182" t="s">
        <v>14</v>
      </c>
      <c r="B7" s="124"/>
      <c r="C7" s="114"/>
      <c r="D7" s="114"/>
      <c r="E7" s="114"/>
      <c r="F7" s="114"/>
      <c r="G7" s="125"/>
      <c r="H7" s="114"/>
    </row>
    <row r="8" spans="1:10" ht="15">
      <c r="A8" s="601" t="s">
        <v>16</v>
      </c>
      <c r="B8" s="602"/>
      <c r="C8" s="335" t="s">
        <v>17</v>
      </c>
      <c r="D8" s="336" t="s">
        <v>18</v>
      </c>
      <c r="E8" s="605" t="s">
        <v>19</v>
      </c>
      <c r="F8" s="606"/>
      <c r="G8" s="337" t="s">
        <v>111</v>
      </c>
      <c r="H8" s="331" t="s">
        <v>18</v>
      </c>
    </row>
    <row r="9" spans="1:10" ht="15">
      <c r="A9" s="603"/>
      <c r="B9" s="604"/>
      <c r="C9" s="338" t="s">
        <v>21</v>
      </c>
      <c r="D9" s="339" t="s">
        <v>111</v>
      </c>
      <c r="E9" s="607" t="s">
        <v>23</v>
      </c>
      <c r="F9" s="608"/>
      <c r="G9" s="340" t="s">
        <v>18</v>
      </c>
      <c r="H9" s="341" t="s">
        <v>112</v>
      </c>
    </row>
    <row r="10" spans="1:10" ht="15">
      <c r="A10" s="363"/>
      <c r="B10" s="406"/>
      <c r="C10" s="408"/>
      <c r="D10" s="343"/>
      <c r="E10" s="344"/>
      <c r="F10" s="345"/>
      <c r="G10" s="346"/>
      <c r="H10" s="347"/>
      <c r="I10" s="348"/>
    </row>
    <row r="11" spans="1:10" s="353" customFormat="1" ht="15">
      <c r="A11" s="596" t="s">
        <v>125</v>
      </c>
      <c r="B11" s="429" t="s">
        <v>168</v>
      </c>
      <c r="C11" s="428">
        <v>44571</v>
      </c>
      <c r="D11" s="428">
        <f>C11+12</f>
        <v>44583</v>
      </c>
      <c r="E11" s="509" t="s">
        <v>141</v>
      </c>
      <c r="F11" s="472" t="s">
        <v>170</v>
      </c>
      <c r="G11" s="351">
        <v>44590</v>
      </c>
      <c r="H11" s="352">
        <f>+G11+20</f>
        <v>44610</v>
      </c>
      <c r="I11" s="348" t="s">
        <v>113</v>
      </c>
    </row>
    <row r="12" spans="1:10" s="362" customFormat="1" ht="15">
      <c r="A12" s="410"/>
      <c r="B12" s="411"/>
      <c r="C12" s="412"/>
      <c r="D12" s="357"/>
      <c r="E12" s="358"/>
      <c r="F12" s="359"/>
      <c r="G12" s="360"/>
      <c r="H12" s="361"/>
      <c r="I12" s="65"/>
    </row>
    <row r="13" spans="1:10" ht="15">
      <c r="C13" s="409"/>
      <c r="D13" s="365"/>
      <c r="E13" s="344"/>
      <c r="F13" s="345"/>
      <c r="G13" s="346"/>
      <c r="H13" s="347"/>
      <c r="I13" s="348"/>
    </row>
    <row r="14" spans="1:10" s="353" customFormat="1" ht="15">
      <c r="A14" s="508" t="s">
        <v>127</v>
      </c>
      <c r="B14" s="429" t="s">
        <v>169</v>
      </c>
      <c r="C14" s="349">
        <f>+C11+7</f>
        <v>44578</v>
      </c>
      <c r="D14" s="350">
        <f>C14+12</f>
        <v>44590</v>
      </c>
      <c r="E14" s="509" t="s">
        <v>171</v>
      </c>
      <c r="F14" s="582" t="s">
        <v>172</v>
      </c>
      <c r="G14" s="351">
        <v>44604</v>
      </c>
      <c r="H14" s="352">
        <f>+G14+20</f>
        <v>44624</v>
      </c>
      <c r="I14" s="366"/>
    </row>
    <row r="15" spans="1:10" s="362" customFormat="1" ht="15">
      <c r="A15" s="354"/>
      <c r="B15" s="407"/>
      <c r="C15" s="356"/>
      <c r="D15" s="367"/>
      <c r="E15" s="358"/>
      <c r="F15" s="359"/>
      <c r="G15" s="360"/>
      <c r="H15" s="361"/>
      <c r="I15" s="65"/>
      <c r="J15" s="362" t="s">
        <v>121</v>
      </c>
    </row>
    <row r="16" spans="1:10" ht="15">
      <c r="A16" s="363"/>
      <c r="B16" s="364"/>
      <c r="C16" s="342"/>
      <c r="D16" s="365"/>
      <c r="E16" s="467"/>
      <c r="F16" s="468"/>
      <c r="G16" s="346"/>
      <c r="H16" s="347"/>
      <c r="I16" s="348"/>
    </row>
    <row r="17" spans="1:10" s="353" customFormat="1" ht="15">
      <c r="A17" s="508"/>
      <c r="B17" s="429"/>
      <c r="C17" s="349">
        <f>+C14+7</f>
        <v>44585</v>
      </c>
      <c r="D17" s="350">
        <f>C17+12</f>
        <v>44597</v>
      </c>
      <c r="E17" s="509"/>
      <c r="F17" s="582"/>
      <c r="G17" s="351">
        <v>44890</v>
      </c>
      <c r="H17" s="352">
        <f>+G17+20</f>
        <v>44910</v>
      </c>
      <c r="I17" s="366"/>
    </row>
    <row r="18" spans="1:10" s="362" customFormat="1" ht="15">
      <c r="A18" s="354"/>
      <c r="B18" s="355"/>
      <c r="C18" s="356"/>
      <c r="D18" s="367"/>
      <c r="E18" s="358"/>
      <c r="F18" s="469"/>
      <c r="G18" s="360"/>
      <c r="H18" s="361"/>
      <c r="I18" s="65"/>
    </row>
    <row r="19" spans="1:10" ht="15">
      <c r="A19" s="363"/>
      <c r="B19" s="364"/>
      <c r="C19" s="342"/>
      <c r="D19" s="365"/>
      <c r="E19" s="467"/>
      <c r="F19" s="468"/>
      <c r="G19" s="346"/>
      <c r="H19" s="347"/>
      <c r="I19" s="348"/>
    </row>
    <row r="20" spans="1:10" s="353" customFormat="1" ht="15">
      <c r="A20" s="579"/>
      <c r="B20" s="389"/>
      <c r="C20" s="349">
        <f>+C17+7</f>
        <v>44592</v>
      </c>
      <c r="D20" s="350">
        <f>C20+12</f>
        <v>44604</v>
      </c>
      <c r="E20" s="509"/>
      <c r="F20" s="472"/>
      <c r="G20" s="351">
        <f>+G17+7</f>
        <v>44897</v>
      </c>
      <c r="H20" s="352">
        <f>+G20+20</f>
        <v>44917</v>
      </c>
      <c r="I20" s="366"/>
    </row>
    <row r="21" spans="1:10" s="362" customFormat="1" ht="15">
      <c r="A21" s="354"/>
      <c r="B21" s="355"/>
      <c r="C21" s="356"/>
      <c r="D21" s="367"/>
      <c r="E21" s="358"/>
      <c r="F21" s="469"/>
      <c r="G21" s="360"/>
      <c r="H21" s="361"/>
      <c r="I21" s="65"/>
    </row>
    <row r="22" spans="1:10" ht="15">
      <c r="A22" s="363"/>
      <c r="B22" s="364"/>
      <c r="C22" s="342"/>
      <c r="D22" s="365"/>
      <c r="E22" s="467"/>
      <c r="F22" s="468"/>
      <c r="G22" s="346"/>
      <c r="H22" s="347"/>
      <c r="I22" s="348"/>
    </row>
    <row r="23" spans="1:10" s="353" customFormat="1" ht="15">
      <c r="A23" s="497"/>
      <c r="B23" s="389"/>
      <c r="C23" s="349"/>
      <c r="D23" s="350"/>
      <c r="E23" s="422"/>
      <c r="F23" s="472"/>
      <c r="G23" s="351"/>
      <c r="H23" s="352"/>
      <c r="I23" s="366"/>
    </row>
    <row r="24" spans="1:10" s="362" customFormat="1" ht="15">
      <c r="A24" s="354"/>
      <c r="B24" s="355"/>
      <c r="C24" s="356"/>
      <c r="D24" s="367"/>
      <c r="E24" s="358"/>
      <c r="F24" s="469"/>
      <c r="G24" s="360"/>
      <c r="H24" s="361"/>
      <c r="I24" s="65"/>
    </row>
    <row r="25" spans="1:10" s="362" customFormat="1" ht="15">
      <c r="A25" s="473"/>
      <c r="B25" s="474"/>
      <c r="C25" s="475"/>
      <c r="D25" s="476"/>
      <c r="E25" s="224"/>
      <c r="F25" s="224"/>
      <c r="G25" s="477"/>
      <c r="H25" s="478"/>
      <c r="I25" s="65"/>
    </row>
    <row r="26" spans="1:10" s="362" customFormat="1" ht="15">
      <c r="A26" s="63"/>
      <c r="B26" s="213"/>
      <c r="C26" s="64"/>
      <c r="D26" s="64"/>
      <c r="E26" s="224"/>
      <c r="F26" s="224"/>
      <c r="G26" s="368"/>
      <c r="H26" s="369"/>
      <c r="I26" s="65"/>
      <c r="J26" s="165"/>
    </row>
    <row r="27" spans="1:10">
      <c r="H27" s="148" t="s">
        <v>32</v>
      </c>
    </row>
    <row r="28" spans="1:10" ht="15">
      <c r="A28" s="139" t="s">
        <v>33</v>
      </c>
      <c r="B28" s="245"/>
      <c r="C28" s="174"/>
      <c r="D28" s="146"/>
      <c r="E28" s="224"/>
      <c r="F28" s="366"/>
      <c r="G28" s="147"/>
    </row>
    <row r="29" spans="1:10" ht="15">
      <c r="A29" s="370" t="s">
        <v>34</v>
      </c>
      <c r="B29" s="258"/>
      <c r="C29" s="171"/>
      <c r="D29" s="172"/>
      <c r="E29" s="147"/>
      <c r="F29" s="147"/>
      <c r="G29" s="110"/>
      <c r="H29" s="113"/>
    </row>
    <row r="30" spans="1:10" ht="15">
      <c r="A30" s="151"/>
      <c r="B30" s="371"/>
      <c r="C30" s="372"/>
      <c r="D30" s="150"/>
      <c r="E30" s="223"/>
      <c r="F30" s="223"/>
      <c r="G30" s="110"/>
      <c r="H30" s="113"/>
    </row>
    <row r="31" spans="1:10" ht="15">
      <c r="A31" s="141" t="s">
        <v>99</v>
      </c>
      <c r="B31" s="246"/>
      <c r="C31" s="149"/>
      <c r="D31" s="150"/>
      <c r="E31" s="225"/>
      <c r="F31" s="225"/>
      <c r="G31" s="110"/>
      <c r="H31" s="113"/>
    </row>
    <row r="32" spans="1:10" ht="15">
      <c r="A32" s="141" t="s">
        <v>98</v>
      </c>
      <c r="B32" s="154"/>
      <c r="C32" s="154"/>
      <c r="D32" s="156"/>
      <c r="E32" s="237"/>
      <c r="F32" s="237"/>
      <c r="G32" s="110"/>
      <c r="H32" s="113"/>
    </row>
  </sheetData>
  <mergeCells count="5">
    <mergeCell ref="B1:H1"/>
    <mergeCell ref="B2:H2"/>
    <mergeCell ref="A8:B9"/>
    <mergeCell ref="E8:F8"/>
    <mergeCell ref="E9:F9"/>
  </mergeCells>
  <hyperlinks>
    <hyperlink ref="A7" location="MENU!A1" display="BACK TO MENU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0"/>
  <sheetViews>
    <sheetView showGridLines="0" zoomScale="80" zoomScaleNormal="80" zoomScaleSheetLayoutView="75" workbookViewId="0">
      <selection activeCell="P30" sqref="P30"/>
    </sheetView>
  </sheetViews>
  <sheetFormatPr defaultColWidth="8" defaultRowHeight="14.25"/>
  <cols>
    <col min="1" max="1" width="22.21875" style="51" customWidth="1"/>
    <col min="2" max="2" width="8" style="52" customWidth="1"/>
    <col min="3" max="3" width="9" style="51" customWidth="1"/>
    <col min="4" max="4" width="8.88671875" style="51" customWidth="1"/>
    <col min="5" max="5" width="21.109375" style="51" customWidth="1"/>
    <col min="6" max="6" width="13.88671875" style="51" customWidth="1"/>
    <col min="7" max="7" width="12" style="52" bestFit="1" customWidth="1"/>
    <col min="8" max="9" width="16.6640625" style="51" customWidth="1"/>
    <col min="10" max="11" width="15.44140625" style="51" customWidth="1"/>
    <col min="12" max="12" width="17.109375" style="53" customWidth="1"/>
    <col min="13" max="13" width="15.44140625" style="51" customWidth="1"/>
    <col min="14" max="14" width="15.44140625" style="53" customWidth="1"/>
    <col min="15" max="15" width="15.44140625" style="51" customWidth="1"/>
    <col min="16" max="16" width="6.44140625" style="51" bestFit="1" customWidth="1"/>
    <col min="17" max="18" width="4.6640625" style="51" bestFit="1" customWidth="1"/>
    <col min="19" max="16384" width="8" style="51"/>
  </cols>
  <sheetData>
    <row r="1" spans="1:16" ht="18">
      <c r="B1" s="619" t="s">
        <v>0</v>
      </c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54"/>
    </row>
    <row r="2" spans="1:16" ht="18">
      <c r="B2" s="620" t="s">
        <v>12</v>
      </c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54"/>
    </row>
    <row r="3" spans="1:16" ht="18">
      <c r="B3" s="619" t="s">
        <v>13</v>
      </c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54"/>
    </row>
    <row r="4" spans="1:16" ht="18">
      <c r="B4" s="619" t="s">
        <v>102</v>
      </c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619"/>
      <c r="O4" s="619"/>
      <c r="P4" s="54"/>
    </row>
    <row r="5" spans="1:16" ht="18">
      <c r="A5" s="142"/>
      <c r="B5" s="619" t="s">
        <v>15</v>
      </c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619"/>
      <c r="N5" s="619"/>
      <c r="O5" s="619"/>
      <c r="P5" s="54"/>
    </row>
    <row r="6" spans="1:16">
      <c r="G6" s="51"/>
      <c r="L6" s="51"/>
      <c r="N6" s="51"/>
    </row>
    <row r="7" spans="1:16" ht="15">
      <c r="A7" s="182" t="s">
        <v>14</v>
      </c>
      <c r="B7" s="56"/>
      <c r="C7" s="54"/>
      <c r="D7" s="54"/>
      <c r="E7" s="54"/>
      <c r="F7" s="54"/>
      <c r="G7" s="57"/>
      <c r="H7" s="54"/>
      <c r="I7" s="58"/>
      <c r="J7" s="54"/>
      <c r="K7" s="54"/>
      <c r="L7" s="59"/>
      <c r="M7" s="58"/>
      <c r="N7" s="51"/>
    </row>
    <row r="8" spans="1:16" ht="18" customHeight="1">
      <c r="A8" s="611" t="s">
        <v>16</v>
      </c>
      <c r="B8" s="612"/>
      <c r="C8" s="209" t="s">
        <v>17</v>
      </c>
      <c r="D8" s="205" t="s">
        <v>18</v>
      </c>
      <c r="E8" s="617" t="s">
        <v>19</v>
      </c>
      <c r="F8" s="618"/>
      <c r="G8" s="374" t="s">
        <v>20</v>
      </c>
      <c r="H8" s="615" t="s">
        <v>18</v>
      </c>
      <c r="I8" s="615"/>
      <c r="J8" s="615"/>
      <c r="K8" s="615"/>
      <c r="L8" s="615"/>
      <c r="M8" s="615"/>
      <c r="N8" s="615"/>
      <c r="O8" s="616"/>
    </row>
    <row r="9" spans="1:16" ht="18" customHeight="1">
      <c r="A9" s="613"/>
      <c r="B9" s="614"/>
      <c r="C9" s="204" t="s">
        <v>21</v>
      </c>
      <c r="D9" s="198" t="s">
        <v>22</v>
      </c>
      <c r="E9" s="609" t="s">
        <v>23</v>
      </c>
      <c r="F9" s="610"/>
      <c r="G9" s="206" t="s">
        <v>18</v>
      </c>
      <c r="H9" s="207" t="s">
        <v>24</v>
      </c>
      <c r="I9" s="190" t="s">
        <v>25</v>
      </c>
      <c r="J9" s="207" t="s">
        <v>26</v>
      </c>
      <c r="K9" s="426" t="s">
        <v>117</v>
      </c>
      <c r="L9" s="90" t="s">
        <v>27</v>
      </c>
      <c r="M9" s="207" t="s">
        <v>28</v>
      </c>
      <c r="N9" s="90" t="s">
        <v>29</v>
      </c>
      <c r="O9" s="208" t="s">
        <v>30</v>
      </c>
    </row>
    <row r="10" spans="1:16" ht="18" customHeight="1">
      <c r="A10" s="199"/>
      <c r="B10" s="328"/>
      <c r="C10" s="200"/>
      <c r="D10" s="203"/>
      <c r="E10" s="480" t="s">
        <v>142</v>
      </c>
      <c r="F10" s="481" t="s">
        <v>133</v>
      </c>
      <c r="G10" s="487">
        <f>+'MANZANILLO via SHA'!G11</f>
        <v>44590</v>
      </c>
      <c r="H10" s="314">
        <f>G10+19</f>
        <v>44609</v>
      </c>
      <c r="I10" s="301" t="s">
        <v>31</v>
      </c>
      <c r="J10" s="314">
        <f>+K10+2</f>
        <v>44618</v>
      </c>
      <c r="K10" s="423">
        <f>+H10+7</f>
        <v>44616</v>
      </c>
      <c r="L10" s="301" t="s">
        <v>31</v>
      </c>
      <c r="M10" s="301">
        <f>+K10+6</f>
        <v>44622</v>
      </c>
      <c r="N10" s="301" t="s">
        <v>31</v>
      </c>
      <c r="O10" s="301">
        <f>G10+37</f>
        <v>44627</v>
      </c>
      <c r="P10" s="192" t="s">
        <v>55</v>
      </c>
    </row>
    <row r="11" spans="1:16" s="61" customFormat="1" ht="18" customHeight="1">
      <c r="A11" s="327" t="str">
        <f>+'MANZANILLO via SHA'!A11</f>
        <v>ZHONG HANG SHENG</v>
      </c>
      <c r="B11" s="328" t="str">
        <f>+'MANZANILLO via SHA'!B11</f>
        <v>155N</v>
      </c>
      <c r="C11" s="328">
        <f>+'MANZANILLO via SHA'!C11</f>
        <v>44571</v>
      </c>
      <c r="D11" s="201">
        <f>+C11+10</f>
        <v>44581</v>
      </c>
      <c r="E11" s="434" t="s">
        <v>147</v>
      </c>
      <c r="F11" s="483" t="s">
        <v>173</v>
      </c>
      <c r="G11" s="485">
        <v>44588</v>
      </c>
      <c r="H11" s="303">
        <f>G11+20</f>
        <v>44608</v>
      </c>
      <c r="I11" s="303">
        <f>G11+22</f>
        <v>44610</v>
      </c>
      <c r="J11" s="317" t="s">
        <v>31</v>
      </c>
      <c r="K11" s="424" t="s">
        <v>31</v>
      </c>
      <c r="L11" s="197">
        <f>G11+24</f>
        <v>44612</v>
      </c>
      <c r="M11" s="302">
        <f>G11+31</f>
        <v>44619</v>
      </c>
      <c r="N11" s="197">
        <f>G11+35</f>
        <v>44623</v>
      </c>
      <c r="O11" s="303" t="s">
        <v>31</v>
      </c>
      <c r="P11" s="193" t="s">
        <v>56</v>
      </c>
    </row>
    <row r="12" spans="1:16" s="62" customFormat="1" ht="18" customHeight="1">
      <c r="A12" s="195"/>
      <c r="B12" s="479"/>
      <c r="C12" s="202"/>
      <c r="D12" s="196"/>
      <c r="E12" s="392" t="s">
        <v>176</v>
      </c>
      <c r="F12" s="484" t="s">
        <v>177</v>
      </c>
      <c r="G12" s="486">
        <v>44588</v>
      </c>
      <c r="H12" s="305">
        <f>G12+22</f>
        <v>44610</v>
      </c>
      <c r="I12" s="304">
        <f>G12+23</f>
        <v>44611</v>
      </c>
      <c r="J12" s="305" t="s">
        <v>31</v>
      </c>
      <c r="K12" s="425" t="s">
        <v>31</v>
      </c>
      <c r="L12" s="276" t="s">
        <v>31</v>
      </c>
      <c r="M12" s="304">
        <f>+G12+34</f>
        <v>44622</v>
      </c>
      <c r="N12" s="304">
        <f>+G12+37</f>
        <v>44625</v>
      </c>
      <c r="O12" s="276" t="s">
        <v>31</v>
      </c>
      <c r="P12" s="65" t="s">
        <v>57</v>
      </c>
    </row>
    <row r="13" spans="1:16" ht="18" customHeight="1">
      <c r="A13" s="199"/>
      <c r="B13" s="328"/>
      <c r="C13" s="200"/>
      <c r="D13" s="203"/>
      <c r="E13" s="594" t="s">
        <v>143</v>
      </c>
      <c r="F13" s="481" t="s">
        <v>144</v>
      </c>
      <c r="G13" s="487">
        <f>+'MANZANILLO via SHA'!G14</f>
        <v>44604</v>
      </c>
      <c r="H13" s="314">
        <f>G13+19</f>
        <v>44623</v>
      </c>
      <c r="I13" s="301" t="s">
        <v>31</v>
      </c>
      <c r="J13" s="314">
        <f>+K13+2</f>
        <v>44632</v>
      </c>
      <c r="K13" s="423">
        <f>+H13+7</f>
        <v>44630</v>
      </c>
      <c r="L13" s="301" t="s">
        <v>31</v>
      </c>
      <c r="M13" s="301">
        <f>+K13+6</f>
        <v>44636</v>
      </c>
      <c r="N13" s="301" t="s">
        <v>31</v>
      </c>
      <c r="O13" s="301">
        <f>G13+37</f>
        <v>44641</v>
      </c>
      <c r="P13" s="192"/>
    </row>
    <row r="14" spans="1:16" s="61" customFormat="1" ht="18" customHeight="1">
      <c r="A14" s="327" t="str">
        <f>+'MANZANILLO via SHA'!A14</f>
        <v>AS PAMELA</v>
      </c>
      <c r="B14" s="328" t="str">
        <f>+'MANZANILLO via SHA'!B14</f>
        <v>049N</v>
      </c>
      <c r="C14" s="328">
        <f>+'MANZANILLO via SHA'!C14</f>
        <v>44578</v>
      </c>
      <c r="D14" s="201">
        <f>C14+10</f>
        <v>44588</v>
      </c>
      <c r="E14" s="434" t="s">
        <v>148</v>
      </c>
      <c r="F14" s="580" t="s">
        <v>174</v>
      </c>
      <c r="G14" s="485">
        <f>+G11+7</f>
        <v>44595</v>
      </c>
      <c r="H14" s="303">
        <f>G14+20</f>
        <v>44615</v>
      </c>
      <c r="I14" s="303">
        <f>G14+22</f>
        <v>44617</v>
      </c>
      <c r="J14" s="317" t="s">
        <v>31</v>
      </c>
      <c r="K14" s="424" t="s">
        <v>31</v>
      </c>
      <c r="L14" s="197">
        <f>G14+24</f>
        <v>44619</v>
      </c>
      <c r="M14" s="302">
        <f>G14+31</f>
        <v>44626</v>
      </c>
      <c r="N14" s="197">
        <f>G14+35</f>
        <v>44630</v>
      </c>
      <c r="O14" s="303" t="s">
        <v>31</v>
      </c>
      <c r="P14" s="193"/>
    </row>
    <row r="15" spans="1:16" s="62" customFormat="1" ht="18" customHeight="1">
      <c r="A15" s="195"/>
      <c r="B15" s="479"/>
      <c r="C15" s="202"/>
      <c r="D15" s="196"/>
      <c r="E15" s="392" t="s">
        <v>178</v>
      </c>
      <c r="F15" s="482" t="s">
        <v>179</v>
      </c>
      <c r="G15" s="486">
        <f>+G12+7</f>
        <v>44595</v>
      </c>
      <c r="H15" s="305">
        <f>G15+22</f>
        <v>44617</v>
      </c>
      <c r="I15" s="304">
        <f>G15+23</f>
        <v>44618</v>
      </c>
      <c r="J15" s="305" t="s">
        <v>31</v>
      </c>
      <c r="K15" s="425" t="s">
        <v>31</v>
      </c>
      <c r="L15" s="276" t="s">
        <v>31</v>
      </c>
      <c r="M15" s="304">
        <f>+G15+34</f>
        <v>44629</v>
      </c>
      <c r="N15" s="304">
        <f>+G15+37</f>
        <v>44632</v>
      </c>
      <c r="O15" s="276" t="s">
        <v>31</v>
      </c>
      <c r="P15" s="65"/>
    </row>
    <row r="16" spans="1:16" ht="18" customHeight="1">
      <c r="A16" s="199"/>
      <c r="B16" s="328"/>
      <c r="C16" s="203"/>
      <c r="D16" s="203"/>
      <c r="E16" s="480" t="s">
        <v>145</v>
      </c>
      <c r="F16" s="481" t="s">
        <v>146</v>
      </c>
      <c r="G16" s="487">
        <f>+'MANZANILLO via SHA'!G17</f>
        <v>44890</v>
      </c>
      <c r="H16" s="314">
        <f>G16+19</f>
        <v>44909</v>
      </c>
      <c r="I16" s="301" t="s">
        <v>31</v>
      </c>
      <c r="J16" s="314">
        <f>+K16+2</f>
        <v>44918</v>
      </c>
      <c r="K16" s="423">
        <f>+H16+7</f>
        <v>44916</v>
      </c>
      <c r="L16" s="301" t="s">
        <v>31</v>
      </c>
      <c r="M16" s="301">
        <f>+K16+6</f>
        <v>44922</v>
      </c>
      <c r="N16" s="301" t="s">
        <v>31</v>
      </c>
      <c r="O16" s="301">
        <f>G16+37</f>
        <v>44927</v>
      </c>
      <c r="P16" s="192"/>
    </row>
    <row r="17" spans="1:16" s="61" customFormat="1" ht="18" customHeight="1">
      <c r="A17" s="327">
        <f>+'MANZANILLO via SHA'!A17</f>
        <v>0</v>
      </c>
      <c r="B17" s="328">
        <f>+'MANZANILLO via SHA'!B17</f>
        <v>0</v>
      </c>
      <c r="C17" s="328">
        <f>+'MANZANILLO via SHA'!C17</f>
        <v>44585</v>
      </c>
      <c r="D17" s="201">
        <f>C17+10</f>
        <v>44595</v>
      </c>
      <c r="E17" s="434" t="s">
        <v>149</v>
      </c>
      <c r="F17" s="580" t="s">
        <v>175</v>
      </c>
      <c r="G17" s="485">
        <f>+G14+7</f>
        <v>44602</v>
      </c>
      <c r="H17" s="303">
        <f>G17+20</f>
        <v>44622</v>
      </c>
      <c r="I17" s="303">
        <f>G17+22</f>
        <v>44624</v>
      </c>
      <c r="J17" s="317" t="s">
        <v>31</v>
      </c>
      <c r="K17" s="424" t="s">
        <v>31</v>
      </c>
      <c r="L17" s="197">
        <f>G17+24</f>
        <v>44626</v>
      </c>
      <c r="M17" s="302">
        <f>G17+31</f>
        <v>44633</v>
      </c>
      <c r="N17" s="197">
        <f>G17+35</f>
        <v>44637</v>
      </c>
      <c r="O17" s="303" t="s">
        <v>31</v>
      </c>
      <c r="P17" s="193"/>
    </row>
    <row r="18" spans="1:16" s="62" customFormat="1" ht="18" customHeight="1">
      <c r="A18" s="195"/>
      <c r="B18" s="212"/>
      <c r="C18" s="196"/>
      <c r="D18" s="196"/>
      <c r="E18" s="392" t="s">
        <v>134</v>
      </c>
      <c r="F18" s="482" t="s">
        <v>180</v>
      </c>
      <c r="G18" s="486">
        <f>+G15+7</f>
        <v>44602</v>
      </c>
      <c r="H18" s="305">
        <f>G18+22</f>
        <v>44624</v>
      </c>
      <c r="I18" s="304">
        <f>G18+23</f>
        <v>44625</v>
      </c>
      <c r="J18" s="305" t="s">
        <v>31</v>
      </c>
      <c r="K18" s="425" t="s">
        <v>31</v>
      </c>
      <c r="L18" s="276" t="s">
        <v>31</v>
      </c>
      <c r="M18" s="304">
        <f>+G18+34</f>
        <v>44636</v>
      </c>
      <c r="N18" s="304">
        <f>+G18+37</f>
        <v>44639</v>
      </c>
      <c r="O18" s="276" t="s">
        <v>31</v>
      </c>
      <c r="P18" s="65"/>
    </row>
    <row r="19" spans="1:16" ht="18" customHeight="1">
      <c r="A19" s="199"/>
      <c r="B19" s="211"/>
      <c r="C19" s="203"/>
      <c r="D19" s="203"/>
      <c r="E19" s="480"/>
      <c r="F19" s="595"/>
      <c r="G19" s="487">
        <f>+'MANZANILLO via SHA'!G20</f>
        <v>44897</v>
      </c>
      <c r="H19" s="314">
        <f>G19+19</f>
        <v>44916</v>
      </c>
      <c r="I19" s="301" t="s">
        <v>31</v>
      </c>
      <c r="J19" s="314">
        <f>+K19+2</f>
        <v>44925</v>
      </c>
      <c r="K19" s="423">
        <f>+H19+7</f>
        <v>44923</v>
      </c>
      <c r="L19" s="301" t="s">
        <v>31</v>
      </c>
      <c r="M19" s="301">
        <f>+K19+6</f>
        <v>44929</v>
      </c>
      <c r="N19" s="301" t="s">
        <v>31</v>
      </c>
      <c r="O19" s="301">
        <f>G19+37</f>
        <v>44934</v>
      </c>
      <c r="P19" s="192"/>
    </row>
    <row r="20" spans="1:16" s="61" customFormat="1" ht="18" customHeight="1">
      <c r="A20" s="327">
        <f>+'MANZANILLO via SHA'!A20</f>
        <v>0</v>
      </c>
      <c r="B20" s="328">
        <f>+'MANZANILLO via SHA'!B20</f>
        <v>0</v>
      </c>
      <c r="C20" s="328">
        <f>+'MANZANILLO via SHA'!C20</f>
        <v>44592</v>
      </c>
      <c r="D20" s="201">
        <f>C20+10</f>
        <v>44602</v>
      </c>
      <c r="E20" s="434"/>
      <c r="F20" s="581"/>
      <c r="G20" s="485">
        <f>+G17+7</f>
        <v>44609</v>
      </c>
      <c r="H20" s="303">
        <f>G20+20</f>
        <v>44629</v>
      </c>
      <c r="I20" s="303">
        <f>G20+22</f>
        <v>44631</v>
      </c>
      <c r="J20" s="317" t="s">
        <v>31</v>
      </c>
      <c r="K20" s="424" t="s">
        <v>31</v>
      </c>
      <c r="L20" s="197">
        <f>G20+24</f>
        <v>44633</v>
      </c>
      <c r="M20" s="302">
        <f>G20+31</f>
        <v>44640</v>
      </c>
      <c r="N20" s="197">
        <f>G20+35</f>
        <v>44644</v>
      </c>
      <c r="O20" s="303" t="s">
        <v>31</v>
      </c>
      <c r="P20" s="194"/>
    </row>
    <row r="21" spans="1:16" s="62" customFormat="1" ht="18" customHeight="1">
      <c r="A21" s="195"/>
      <c r="B21" s="212"/>
      <c r="C21" s="196"/>
      <c r="D21" s="196"/>
      <c r="E21" s="392"/>
      <c r="F21" s="484"/>
      <c r="G21" s="486">
        <f>+G18+7</f>
        <v>44609</v>
      </c>
      <c r="H21" s="305">
        <f>G21+22</f>
        <v>44631</v>
      </c>
      <c r="I21" s="304">
        <f>G21+23</f>
        <v>44632</v>
      </c>
      <c r="J21" s="305" t="s">
        <v>31</v>
      </c>
      <c r="K21" s="425" t="s">
        <v>31</v>
      </c>
      <c r="L21" s="276" t="s">
        <v>31</v>
      </c>
      <c r="M21" s="304">
        <f>+G21+34</f>
        <v>44643</v>
      </c>
      <c r="N21" s="304">
        <f>+G21+37</f>
        <v>44646</v>
      </c>
      <c r="O21" s="276" t="s">
        <v>31</v>
      </c>
      <c r="P21" s="65"/>
    </row>
    <row r="22" spans="1:16" ht="18" customHeight="1">
      <c r="A22" s="199"/>
      <c r="B22" s="211"/>
      <c r="C22" s="203"/>
      <c r="D22" s="203"/>
      <c r="E22" s="480"/>
      <c r="F22" s="481"/>
      <c r="G22" s="487">
        <f>+'MANZANILLO via SHA'!G23</f>
        <v>0</v>
      </c>
      <c r="H22" s="314">
        <f>G22+19</f>
        <v>19</v>
      </c>
      <c r="I22" s="301" t="s">
        <v>31</v>
      </c>
      <c r="J22" s="314">
        <f>+K22+2</f>
        <v>28</v>
      </c>
      <c r="K22" s="423">
        <f>+H22+7</f>
        <v>26</v>
      </c>
      <c r="L22" s="301" t="s">
        <v>31</v>
      </c>
      <c r="M22" s="301">
        <f>+K22+6</f>
        <v>32</v>
      </c>
      <c r="N22" s="301" t="s">
        <v>31</v>
      </c>
      <c r="O22" s="301">
        <f>G22+37</f>
        <v>37</v>
      </c>
      <c r="P22" s="192"/>
    </row>
    <row r="23" spans="1:16" s="61" customFormat="1" ht="18" customHeight="1">
      <c r="A23" s="327"/>
      <c r="B23" s="328"/>
      <c r="C23" s="328"/>
      <c r="D23" s="201"/>
      <c r="E23" s="434"/>
      <c r="F23" s="483"/>
      <c r="G23" s="485">
        <f>+G20+7</f>
        <v>44616</v>
      </c>
      <c r="H23" s="303">
        <f>G23+20</f>
        <v>44636</v>
      </c>
      <c r="I23" s="303">
        <f>G23+22</f>
        <v>44638</v>
      </c>
      <c r="J23" s="317" t="s">
        <v>31</v>
      </c>
      <c r="K23" s="424" t="s">
        <v>31</v>
      </c>
      <c r="L23" s="197">
        <f>G23+24</f>
        <v>44640</v>
      </c>
      <c r="M23" s="302">
        <f>G23+31</f>
        <v>44647</v>
      </c>
      <c r="N23" s="197">
        <f>G23+35</f>
        <v>44651</v>
      </c>
      <c r="O23" s="303" t="s">
        <v>31</v>
      </c>
      <c r="P23" s="194"/>
    </row>
    <row r="24" spans="1:16" s="62" customFormat="1" ht="18" customHeight="1">
      <c r="A24" s="195"/>
      <c r="B24" s="212"/>
      <c r="C24" s="196"/>
      <c r="D24" s="196"/>
      <c r="E24" s="392"/>
      <c r="F24" s="484"/>
      <c r="G24" s="486">
        <f>+G21+7</f>
        <v>44616</v>
      </c>
      <c r="H24" s="305">
        <f>G24+22</f>
        <v>44638</v>
      </c>
      <c r="I24" s="304">
        <f>G24+23</f>
        <v>44639</v>
      </c>
      <c r="J24" s="305" t="s">
        <v>31</v>
      </c>
      <c r="K24" s="425" t="s">
        <v>31</v>
      </c>
      <c r="L24" s="276" t="s">
        <v>31</v>
      </c>
      <c r="M24" s="304">
        <f>+G24+34</f>
        <v>44650</v>
      </c>
      <c r="N24" s="304">
        <f>+G24+37</f>
        <v>44653</v>
      </c>
      <c r="O24" s="276" t="s">
        <v>31</v>
      </c>
      <c r="P24" s="65"/>
    </row>
    <row r="25" spans="1:16">
      <c r="O25" s="66" t="s">
        <v>32</v>
      </c>
    </row>
    <row r="26" spans="1:16" ht="15">
      <c r="A26" s="67" t="s">
        <v>33</v>
      </c>
      <c r="B26" s="186"/>
      <c r="C26" s="68"/>
      <c r="D26" s="69"/>
      <c r="E26" s="224"/>
      <c r="F26" s="193"/>
      <c r="G26" s="70"/>
    </row>
    <row r="27" spans="1:16" ht="15">
      <c r="A27" s="74" t="s">
        <v>34</v>
      </c>
      <c r="B27" s="214"/>
      <c r="C27" s="75"/>
      <c r="D27" s="76"/>
      <c r="E27" s="70"/>
      <c r="F27" s="70"/>
      <c r="G27" s="51"/>
      <c r="H27" s="53"/>
      <c r="J27" s="53"/>
      <c r="K27" s="53"/>
      <c r="L27" s="51"/>
      <c r="N27" s="51"/>
    </row>
    <row r="28" spans="1:16" ht="15">
      <c r="A28" s="77"/>
      <c r="B28" s="215"/>
      <c r="C28" s="78"/>
      <c r="D28" s="79"/>
      <c r="E28" s="223"/>
      <c r="F28" s="223"/>
      <c r="G28" s="51"/>
      <c r="H28" s="53"/>
      <c r="J28" s="53"/>
      <c r="K28" s="53"/>
      <c r="L28" s="51"/>
      <c r="N28" s="51"/>
    </row>
    <row r="29" spans="1:16" ht="15">
      <c r="A29" s="141" t="s">
        <v>99</v>
      </c>
      <c r="B29" s="185"/>
      <c r="C29" s="71"/>
      <c r="D29" s="79"/>
      <c r="E29" s="225"/>
      <c r="F29" s="225"/>
      <c r="G29" s="51"/>
      <c r="H29" s="53"/>
      <c r="J29" s="53"/>
      <c r="K29" s="53"/>
      <c r="L29" s="51"/>
      <c r="N29" s="51"/>
    </row>
    <row r="30" spans="1:16" ht="15">
      <c r="A30" s="141" t="s">
        <v>98</v>
      </c>
      <c r="B30" s="82"/>
      <c r="C30" s="82"/>
      <c r="D30" s="83"/>
      <c r="E30" s="222"/>
      <c r="F30" s="222"/>
      <c r="G30" s="51"/>
      <c r="H30" s="53"/>
      <c r="J30" s="53"/>
      <c r="K30" s="53"/>
      <c r="L30" s="51"/>
      <c r="N30" s="51"/>
    </row>
  </sheetData>
  <mergeCells count="9">
    <mergeCell ref="E9:F9"/>
    <mergeCell ref="A8:B9"/>
    <mergeCell ref="H8:O8"/>
    <mergeCell ref="E8:F8"/>
    <mergeCell ref="B1:O1"/>
    <mergeCell ref="B2:O2"/>
    <mergeCell ref="B3:O3"/>
    <mergeCell ref="B4:O4"/>
    <mergeCell ref="B5:O5"/>
  </mergeCells>
  <phoneticPr fontId="11" type="noConversion"/>
  <hyperlinks>
    <hyperlink ref="A7" location="MENU!A1" display="BACK TO MENU" xr:uid="{00000000-0004-0000-0200-000000000000}"/>
  </hyperlinks>
  <printOptions horizontalCentered="1"/>
  <pageMargins left="0" right="0" top="0" bottom="0" header="0" footer="0"/>
  <pageSetup paperSize="9"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3"/>
  <sheetViews>
    <sheetView showGridLines="0" zoomScale="80" zoomScaleNormal="80" zoomScaleSheetLayoutView="75" workbookViewId="0">
      <selection activeCell="G22" sqref="G22"/>
    </sheetView>
  </sheetViews>
  <sheetFormatPr defaultColWidth="8" defaultRowHeight="14.25"/>
  <cols>
    <col min="1" max="1" width="22.33203125" style="52" customWidth="1"/>
    <col min="2" max="2" width="7.21875" style="85" customWidth="1"/>
    <col min="3" max="3" width="8.21875" style="51" customWidth="1"/>
    <col min="4" max="4" width="8.33203125" style="51" customWidth="1"/>
    <col min="5" max="5" width="23.21875" style="85" customWidth="1"/>
    <col min="6" max="6" width="10.88671875" style="51" customWidth="1"/>
    <col min="7" max="7" width="13.33203125" style="52" bestFit="1" customWidth="1"/>
    <col min="8" max="8" width="11" style="52" bestFit="1" customWidth="1"/>
    <col min="9" max="9" width="16.77734375" style="51" bestFit="1" customWidth="1"/>
    <col min="10" max="10" width="8.33203125" style="51" bestFit="1" customWidth="1"/>
    <col min="11" max="11" width="15.109375" style="51" bestFit="1" customWidth="1"/>
    <col min="12" max="12" width="17.88671875" style="51" customWidth="1"/>
    <col min="13" max="13" width="8.109375" style="51" bestFit="1" customWidth="1"/>
    <col min="14" max="16384" width="8" style="51"/>
  </cols>
  <sheetData>
    <row r="1" spans="1:14" ht="18">
      <c r="B1" s="624" t="s">
        <v>0</v>
      </c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54"/>
    </row>
    <row r="2" spans="1:14" ht="18">
      <c r="B2" s="625" t="s">
        <v>39</v>
      </c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54"/>
    </row>
    <row r="3" spans="1:14" ht="18">
      <c r="A3" s="56"/>
      <c r="B3" s="626" t="s">
        <v>40</v>
      </c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54"/>
    </row>
    <row r="4" spans="1:14" ht="15">
      <c r="B4" s="87"/>
      <c r="C4" s="54"/>
      <c r="D4" s="54"/>
      <c r="E4" s="106"/>
      <c r="F4" s="86"/>
      <c r="G4" s="98"/>
      <c r="H4" s="98"/>
      <c r="I4" s="54"/>
      <c r="J4" s="54"/>
      <c r="K4" s="54"/>
      <c r="L4" s="54"/>
    </row>
    <row r="5" spans="1:14" ht="15">
      <c r="A5" s="184"/>
      <c r="B5" s="87"/>
      <c r="C5" s="54"/>
      <c r="D5" s="54"/>
      <c r="E5" s="106"/>
      <c r="F5" s="86"/>
      <c r="G5" s="98"/>
      <c r="H5" s="98"/>
      <c r="I5" s="54"/>
      <c r="J5" s="54"/>
      <c r="K5" s="54"/>
      <c r="L5" s="54"/>
    </row>
    <row r="6" spans="1:14" ht="15">
      <c r="A6" s="184"/>
      <c r="B6" s="87"/>
      <c r="C6" s="54"/>
      <c r="D6" s="54"/>
      <c r="E6" s="106"/>
      <c r="F6" s="86"/>
      <c r="G6" s="98"/>
      <c r="H6" s="98"/>
      <c r="I6" s="54"/>
      <c r="J6" s="54"/>
      <c r="K6" s="54"/>
      <c r="L6" s="54"/>
    </row>
    <row r="7" spans="1:14" ht="15">
      <c r="A7" s="184" t="s">
        <v>14</v>
      </c>
      <c r="B7" s="87"/>
      <c r="C7" s="54"/>
      <c r="D7" s="54"/>
      <c r="E7" s="87"/>
      <c r="F7" s="54"/>
      <c r="G7" s="57"/>
      <c r="H7" s="375"/>
      <c r="I7" s="54"/>
      <c r="K7" s="59"/>
      <c r="L7" s="88"/>
    </row>
    <row r="8" spans="1:14" ht="18" customHeight="1">
      <c r="A8" s="628" t="s">
        <v>120</v>
      </c>
      <c r="B8" s="628"/>
      <c r="C8" s="463" t="s">
        <v>17</v>
      </c>
      <c r="D8" s="205" t="s">
        <v>18</v>
      </c>
      <c r="E8" s="622" t="s">
        <v>19</v>
      </c>
      <c r="F8" s="622"/>
      <c r="G8" s="257" t="s">
        <v>35</v>
      </c>
      <c r="H8" s="622" t="s">
        <v>18</v>
      </c>
      <c r="I8" s="622"/>
      <c r="J8" s="622"/>
      <c r="K8" s="622"/>
      <c r="L8" s="622"/>
      <c r="M8" s="89"/>
    </row>
    <row r="9" spans="1:14" ht="30">
      <c r="A9" s="629"/>
      <c r="B9" s="629"/>
      <c r="C9" s="464" t="s">
        <v>21</v>
      </c>
      <c r="D9" s="210" t="s">
        <v>36</v>
      </c>
      <c r="E9" s="623" t="s">
        <v>23</v>
      </c>
      <c r="F9" s="623"/>
      <c r="G9" s="90" t="s">
        <v>18</v>
      </c>
      <c r="H9" s="91" t="s">
        <v>41</v>
      </c>
      <c r="I9" s="91" t="s">
        <v>42</v>
      </c>
      <c r="J9" s="91" t="s">
        <v>28</v>
      </c>
      <c r="K9" s="91" t="s">
        <v>43</v>
      </c>
      <c r="L9" s="91" t="s">
        <v>44</v>
      </c>
      <c r="M9" s="92"/>
    </row>
    <row r="10" spans="1:14" s="93" customFormat="1" ht="15">
      <c r="A10" s="390" t="s">
        <v>125</v>
      </c>
      <c r="B10" s="390" t="s">
        <v>181</v>
      </c>
      <c r="C10" s="390">
        <v>44582</v>
      </c>
      <c r="D10" s="391">
        <f>C10+7</f>
        <v>44589</v>
      </c>
      <c r="E10" s="471" t="s">
        <v>150</v>
      </c>
      <c r="F10" s="471" t="s">
        <v>183</v>
      </c>
      <c r="G10" s="470">
        <v>44602</v>
      </c>
      <c r="H10" s="470">
        <f>G10+17</f>
        <v>44619</v>
      </c>
      <c r="I10" s="470">
        <f>G10+22</f>
        <v>44624</v>
      </c>
      <c r="J10" s="470">
        <f>+G10+29</f>
        <v>44631</v>
      </c>
      <c r="K10" s="470">
        <f>G10+34</f>
        <v>44636</v>
      </c>
      <c r="L10" s="470">
        <f>G10+36</f>
        <v>44638</v>
      </c>
      <c r="M10" s="462" t="s">
        <v>104</v>
      </c>
      <c r="N10" s="94"/>
    </row>
    <row r="11" spans="1:14" s="93" customFormat="1" ht="18" customHeight="1">
      <c r="A11" s="390" t="s">
        <v>127</v>
      </c>
      <c r="B11" s="390" t="s">
        <v>182</v>
      </c>
      <c r="C11" s="390">
        <f>+C10+7</f>
        <v>44589</v>
      </c>
      <c r="D11" s="391">
        <f t="shared" ref="D11:D13" si="0">C11+7</f>
        <v>44596</v>
      </c>
      <c r="E11" s="471" t="s">
        <v>151</v>
      </c>
      <c r="F11" s="471" t="s">
        <v>132</v>
      </c>
      <c r="G11" s="470">
        <f>+G10+7</f>
        <v>44609</v>
      </c>
      <c r="H11" s="470">
        <f>G11+17</f>
        <v>44626</v>
      </c>
      <c r="I11" s="470">
        <f>G11+22</f>
        <v>44631</v>
      </c>
      <c r="J11" s="470">
        <f>+G11+29</f>
        <v>44638</v>
      </c>
      <c r="K11" s="470">
        <f>G11+34</f>
        <v>44643</v>
      </c>
      <c r="L11" s="470">
        <f>G11+36</f>
        <v>44645</v>
      </c>
      <c r="M11" s="462"/>
      <c r="N11" s="94"/>
    </row>
    <row r="12" spans="1:14" s="93" customFormat="1" ht="18" customHeight="1">
      <c r="A12" s="390"/>
      <c r="B12" s="390"/>
      <c r="C12" s="390">
        <f t="shared" ref="C12:C13" si="1">+C11+7</f>
        <v>44596</v>
      </c>
      <c r="D12" s="391">
        <f>C12+7</f>
        <v>44603</v>
      </c>
      <c r="E12" s="471"/>
      <c r="F12" s="471"/>
      <c r="G12" s="470">
        <f t="shared" ref="G12:G14" si="2">+G11+7</f>
        <v>44616</v>
      </c>
      <c r="H12" s="470">
        <f>G12+17</f>
        <v>44633</v>
      </c>
      <c r="I12" s="470">
        <f>G12+22</f>
        <v>44638</v>
      </c>
      <c r="J12" s="470">
        <f>+G12+29</f>
        <v>44645</v>
      </c>
      <c r="K12" s="470">
        <f>G12+34</f>
        <v>44650</v>
      </c>
      <c r="L12" s="470">
        <f>G12+36</f>
        <v>44652</v>
      </c>
      <c r="M12" s="462"/>
    </row>
    <row r="13" spans="1:14" s="93" customFormat="1" ht="18" customHeight="1">
      <c r="A13" s="390"/>
      <c r="B13" s="390"/>
      <c r="C13" s="390">
        <f t="shared" si="1"/>
        <v>44603</v>
      </c>
      <c r="D13" s="391">
        <f t="shared" si="0"/>
        <v>44610</v>
      </c>
      <c r="E13" s="577"/>
      <c r="F13" s="471"/>
      <c r="G13" s="470">
        <f t="shared" si="2"/>
        <v>44623</v>
      </c>
      <c r="H13" s="470">
        <f>G13+17</f>
        <v>44640</v>
      </c>
      <c r="I13" s="470">
        <f>G13+22</f>
        <v>44645</v>
      </c>
      <c r="J13" s="470">
        <f>+G13+29</f>
        <v>44652</v>
      </c>
      <c r="K13" s="470">
        <f>G13+34</f>
        <v>44657</v>
      </c>
      <c r="L13" s="470">
        <f>G13+36</f>
        <v>44659</v>
      </c>
      <c r="M13" s="462"/>
    </row>
    <row r="14" spans="1:14" s="93" customFormat="1" ht="18" customHeight="1">
      <c r="A14" s="390"/>
      <c r="B14" s="390"/>
      <c r="C14" s="390">
        <f t="shared" ref="C14" si="3">+C13+7</f>
        <v>44610</v>
      </c>
      <c r="D14" s="391">
        <f t="shared" ref="D14" si="4">C14+7</f>
        <v>44617</v>
      </c>
      <c r="E14" s="471"/>
      <c r="F14" s="471"/>
      <c r="G14" s="470">
        <f t="shared" si="2"/>
        <v>44630</v>
      </c>
      <c r="H14" s="470">
        <f>G14+17</f>
        <v>44647</v>
      </c>
      <c r="I14" s="470">
        <f>G14+22</f>
        <v>44652</v>
      </c>
      <c r="J14" s="470">
        <f>+G14+29</f>
        <v>44659</v>
      </c>
      <c r="K14" s="470">
        <f>G14+34</f>
        <v>44664</v>
      </c>
      <c r="L14" s="470">
        <f>G14+36</f>
        <v>44666</v>
      </c>
      <c r="M14" s="462"/>
    </row>
    <row r="15" spans="1:14" s="93" customFormat="1" ht="18" customHeight="1">
      <c r="A15" s="572"/>
      <c r="B15" s="572"/>
      <c r="C15" s="572"/>
      <c r="D15" s="573"/>
      <c r="E15" s="574"/>
      <c r="F15" s="574"/>
      <c r="G15" s="575"/>
      <c r="H15" s="575"/>
      <c r="I15" s="575"/>
      <c r="J15" s="575"/>
      <c r="K15" s="575"/>
      <c r="L15" s="575"/>
      <c r="M15" s="462"/>
    </row>
    <row r="16" spans="1:14" ht="15">
      <c r="A16" s="185"/>
      <c r="B16" s="233"/>
      <c r="C16" s="71"/>
      <c r="D16" s="79"/>
      <c r="E16" s="81"/>
      <c r="F16" s="225"/>
      <c r="H16" s="376"/>
      <c r="I16" s="377"/>
      <c r="J16" s="377"/>
      <c r="K16" s="377"/>
      <c r="L16" s="377"/>
    </row>
    <row r="17" spans="1:12" ht="15">
      <c r="B17" s="227"/>
      <c r="C17" s="68"/>
      <c r="D17" s="69"/>
      <c r="E17" s="218"/>
      <c r="F17" s="70"/>
      <c r="G17" s="70"/>
      <c r="H17" s="70"/>
      <c r="L17" s="66" t="s">
        <v>32</v>
      </c>
    </row>
    <row r="18" spans="1:12" s="103" customFormat="1" ht="15">
      <c r="A18" s="186" t="s">
        <v>33</v>
      </c>
      <c r="B18" s="234"/>
      <c r="C18" s="99"/>
      <c r="D18" s="100"/>
      <c r="E18" s="101"/>
      <c r="F18" s="226"/>
      <c r="G18" s="102"/>
      <c r="H18" s="627"/>
      <c r="I18" s="627"/>
    </row>
    <row r="19" spans="1:12" ht="15">
      <c r="A19" s="187" t="s">
        <v>34</v>
      </c>
      <c r="B19" s="229"/>
      <c r="C19" s="78"/>
      <c r="D19" s="79"/>
      <c r="E19" s="80"/>
      <c r="F19" s="223"/>
      <c r="G19" s="104"/>
      <c r="H19" s="621"/>
      <c r="I19" s="621"/>
    </row>
    <row r="20" spans="1:12" ht="15">
      <c r="A20" s="188" t="s">
        <v>45</v>
      </c>
      <c r="B20" s="233"/>
      <c r="C20" s="71"/>
      <c r="D20" s="79"/>
      <c r="E20" s="81"/>
      <c r="F20" s="225"/>
    </row>
    <row r="21" spans="1:12" ht="15">
      <c r="A21" s="185"/>
      <c r="B21" s="96"/>
      <c r="C21" s="82"/>
      <c r="D21" s="83"/>
      <c r="E21" s="84"/>
      <c r="F21" s="222"/>
    </row>
    <row r="22" spans="1:12" ht="15">
      <c r="A22" s="141" t="s">
        <v>99</v>
      </c>
      <c r="B22" s="231"/>
      <c r="C22" s="105"/>
      <c r="D22" s="97"/>
      <c r="E22" s="80"/>
      <c r="F22" s="223"/>
    </row>
    <row r="23" spans="1:12" ht="15">
      <c r="A23" s="141" t="s">
        <v>98</v>
      </c>
    </row>
  </sheetData>
  <mergeCells count="9">
    <mergeCell ref="H19:I19"/>
    <mergeCell ref="E8:F8"/>
    <mergeCell ref="E9:F9"/>
    <mergeCell ref="B1:L1"/>
    <mergeCell ref="B2:L2"/>
    <mergeCell ref="B3:L3"/>
    <mergeCell ref="H18:I18"/>
    <mergeCell ref="H8:L8"/>
    <mergeCell ref="A8:B9"/>
  </mergeCells>
  <hyperlinks>
    <hyperlink ref="A7" location="MENU!A1" display="BACK TO MENU" xr:uid="{00000000-0004-0000-0400-000000000000}"/>
  </hyperlinks>
  <printOptions horizontalCentered="1"/>
  <pageMargins left="0" right="0" top="0" bottom="0" header="0" footer="0"/>
  <pageSetup paperSize="9" scale="5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23"/>
  <sheetViews>
    <sheetView showGridLines="0" zoomScale="80" zoomScaleNormal="80" workbookViewId="0">
      <selection activeCell="R25" sqref="R25"/>
    </sheetView>
  </sheetViews>
  <sheetFormatPr defaultColWidth="8" defaultRowHeight="14.25"/>
  <cols>
    <col min="1" max="1" width="25.88671875" style="51" customWidth="1"/>
    <col min="2" max="2" width="8.21875" style="85" customWidth="1"/>
    <col min="3" max="4" width="7.109375" style="51" bestFit="1" customWidth="1"/>
    <col min="5" max="5" width="22.88671875" style="52" customWidth="1"/>
    <col min="6" max="6" width="12" style="51" customWidth="1"/>
    <col min="7" max="7" width="16" style="52" bestFit="1" customWidth="1"/>
    <col min="8" max="8" width="16.33203125" style="51" bestFit="1" customWidth="1"/>
    <col min="9" max="9" width="16.33203125" style="51" customWidth="1"/>
    <col min="10" max="10" width="16.33203125" style="51" bestFit="1" customWidth="1"/>
    <col min="11" max="11" width="15.77734375" style="51" customWidth="1"/>
    <col min="12" max="12" width="14.33203125" style="51" customWidth="1"/>
    <col min="13" max="13" width="13.21875" style="51" customWidth="1"/>
    <col min="14" max="14" width="15.33203125" style="51" customWidth="1"/>
    <col min="15" max="15" width="7.44140625" style="51" bestFit="1" customWidth="1"/>
    <col min="16" max="16" width="25.109375" style="51" bestFit="1" customWidth="1"/>
    <col min="17" max="16384" width="8" style="51"/>
  </cols>
  <sheetData>
    <row r="1" spans="1:15" ht="18">
      <c r="B1" s="624" t="s">
        <v>0</v>
      </c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54"/>
    </row>
    <row r="2" spans="1:15" ht="18">
      <c r="B2" s="625" t="s">
        <v>46</v>
      </c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54"/>
    </row>
    <row r="3" spans="1:15" ht="18">
      <c r="B3" s="619" t="s">
        <v>13</v>
      </c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54"/>
    </row>
    <row r="4" spans="1:15" ht="18">
      <c r="B4" s="624" t="s">
        <v>47</v>
      </c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</row>
    <row r="5" spans="1:15" ht="15">
      <c r="B5" s="87"/>
      <c r="C5" s="54"/>
      <c r="D5" s="54"/>
      <c r="G5" s="106"/>
      <c r="H5" s="54"/>
      <c r="I5" s="54"/>
      <c r="J5" s="54"/>
      <c r="K5" s="107"/>
      <c r="L5" s="54"/>
      <c r="M5" s="54"/>
      <c r="N5" s="108"/>
    </row>
    <row r="6" spans="1:15" ht="15">
      <c r="A6" s="55"/>
      <c r="B6" s="87"/>
      <c r="C6" s="54"/>
      <c r="D6" s="54"/>
      <c r="E6" s="56"/>
      <c r="F6" s="54"/>
      <c r="G6" s="57"/>
      <c r="H6" s="54"/>
      <c r="I6" s="54"/>
      <c r="J6" s="54"/>
      <c r="K6" s="54"/>
      <c r="L6" s="54"/>
      <c r="M6" s="59"/>
      <c r="N6" s="58"/>
    </row>
    <row r="7" spans="1:15" ht="15">
      <c r="A7" s="182" t="s">
        <v>14</v>
      </c>
      <c r="B7" s="87"/>
      <c r="C7" s="54"/>
      <c r="D7" s="54"/>
      <c r="E7" s="56"/>
      <c r="F7" s="54"/>
      <c r="G7" s="57"/>
      <c r="H7" s="54"/>
      <c r="I7" s="54"/>
      <c r="J7" s="54"/>
      <c r="K7" s="54"/>
      <c r="L7" s="54"/>
      <c r="M7" s="59"/>
      <c r="N7" s="58"/>
    </row>
    <row r="8" spans="1:15" ht="18" customHeight="1">
      <c r="A8" s="628" t="s">
        <v>124</v>
      </c>
      <c r="B8" s="628"/>
      <c r="C8" s="488" t="s">
        <v>17</v>
      </c>
      <c r="D8" s="205" t="s">
        <v>18</v>
      </c>
      <c r="E8" s="622" t="s">
        <v>19</v>
      </c>
      <c r="F8" s="622"/>
      <c r="G8" s="191" t="s">
        <v>35</v>
      </c>
      <c r="H8" s="622" t="s">
        <v>18</v>
      </c>
      <c r="I8" s="622"/>
      <c r="J8" s="622"/>
      <c r="K8" s="622"/>
      <c r="L8" s="622"/>
      <c r="M8" s="622"/>
      <c r="N8" s="622"/>
    </row>
    <row r="9" spans="1:15" ht="30">
      <c r="A9" s="629"/>
      <c r="B9" s="629"/>
      <c r="C9" s="489" t="s">
        <v>21</v>
      </c>
      <c r="D9" s="210" t="s">
        <v>36</v>
      </c>
      <c r="E9" s="623" t="s">
        <v>23</v>
      </c>
      <c r="F9" s="623"/>
      <c r="G9" s="90" t="s">
        <v>18</v>
      </c>
      <c r="H9" s="91" t="s">
        <v>48</v>
      </c>
      <c r="I9" s="216" t="s">
        <v>49</v>
      </c>
      <c r="J9" s="91" t="s">
        <v>50</v>
      </c>
      <c r="K9" s="91" t="s">
        <v>51</v>
      </c>
      <c r="L9" s="91" t="s">
        <v>52</v>
      </c>
      <c r="M9" s="91" t="s">
        <v>53</v>
      </c>
      <c r="N9" s="217" t="s">
        <v>101</v>
      </c>
    </row>
    <row r="10" spans="1:15" s="93" customFormat="1" ht="19.899999999999999" customHeight="1">
      <c r="A10" s="390" t="str">
        <f>+'WCSA via TAO'!A10</f>
        <v>ZHONG HANG SHENG</v>
      </c>
      <c r="B10" s="390" t="str">
        <f>+'WCSA via TAO'!B10</f>
        <v>155E</v>
      </c>
      <c r="C10" s="390">
        <f>+'WCSA via TAO'!C10</f>
        <v>44582</v>
      </c>
      <c r="D10" s="391">
        <f>C10+7</f>
        <v>44589</v>
      </c>
      <c r="E10" s="490" t="s">
        <v>184</v>
      </c>
      <c r="F10" s="490" t="s">
        <v>185</v>
      </c>
      <c r="G10" s="492">
        <v>44599</v>
      </c>
      <c r="H10" s="493">
        <f>G10+19</f>
        <v>44618</v>
      </c>
      <c r="I10" s="493">
        <f>G10+24</f>
        <v>44623</v>
      </c>
      <c r="J10" s="493">
        <f>G10+25</f>
        <v>44624</v>
      </c>
      <c r="K10" s="493">
        <f>G10+28</f>
        <v>44627</v>
      </c>
      <c r="L10" s="493">
        <f>G10+30</f>
        <v>44629</v>
      </c>
      <c r="M10" s="493">
        <f>G10+34</f>
        <v>44633</v>
      </c>
      <c r="N10" s="493">
        <f>M10+7</f>
        <v>44640</v>
      </c>
      <c r="O10" s="465" t="s">
        <v>58</v>
      </c>
    </row>
    <row r="11" spans="1:15" s="93" customFormat="1" ht="19.899999999999999" customHeight="1">
      <c r="A11" s="390" t="str">
        <f>+'WCSA via TAO'!A11</f>
        <v>AS PAMELA</v>
      </c>
      <c r="B11" s="390" t="str">
        <f>+'WCSA via TAO'!B11</f>
        <v>049E</v>
      </c>
      <c r="C11" s="390">
        <f>+'WCSA via TAO'!C11</f>
        <v>44589</v>
      </c>
      <c r="D11" s="391">
        <f t="shared" ref="D11:D13" si="0">C11+7</f>
        <v>44596</v>
      </c>
      <c r="E11" s="490" t="s">
        <v>186</v>
      </c>
      <c r="F11" s="490" t="s">
        <v>187</v>
      </c>
      <c r="G11" s="492">
        <f>+G10+7</f>
        <v>44606</v>
      </c>
      <c r="H11" s="492">
        <f>G11+19</f>
        <v>44625</v>
      </c>
      <c r="I11" s="492">
        <f>G11+24</f>
        <v>44630</v>
      </c>
      <c r="J11" s="492">
        <f>G11+25</f>
        <v>44631</v>
      </c>
      <c r="K11" s="492">
        <f>G11+28</f>
        <v>44634</v>
      </c>
      <c r="L11" s="492">
        <f>G11+30</f>
        <v>44636</v>
      </c>
      <c r="M11" s="492">
        <f>G11+34</f>
        <v>44640</v>
      </c>
      <c r="N11" s="492">
        <f>M11+7</f>
        <v>44647</v>
      </c>
      <c r="O11" s="465"/>
    </row>
    <row r="12" spans="1:15" s="93" customFormat="1" ht="19.899999999999999" customHeight="1">
      <c r="A12" s="390">
        <f>+'WCSA via TAO'!A12</f>
        <v>0</v>
      </c>
      <c r="B12" s="390">
        <f>+'WCSA via TAO'!B12</f>
        <v>0</v>
      </c>
      <c r="C12" s="390">
        <f>+'WCSA via TAO'!C12</f>
        <v>44596</v>
      </c>
      <c r="D12" s="391">
        <f t="shared" si="0"/>
        <v>44603</v>
      </c>
      <c r="E12" s="491"/>
      <c r="F12" s="490"/>
      <c r="G12" s="492">
        <f t="shared" ref="G12:G14" si="1">+G11+7</f>
        <v>44613</v>
      </c>
      <c r="H12" s="492">
        <f>G12+19</f>
        <v>44632</v>
      </c>
      <c r="I12" s="492">
        <f>G12+24</f>
        <v>44637</v>
      </c>
      <c r="J12" s="492">
        <f>G12+25</f>
        <v>44638</v>
      </c>
      <c r="K12" s="492">
        <f>G12+28</f>
        <v>44641</v>
      </c>
      <c r="L12" s="492">
        <f>G12+30</f>
        <v>44643</v>
      </c>
      <c r="M12" s="492">
        <f>G12+34</f>
        <v>44647</v>
      </c>
      <c r="N12" s="492">
        <f>M12+7</f>
        <v>44654</v>
      </c>
      <c r="O12" s="465"/>
    </row>
    <row r="13" spans="1:15" s="93" customFormat="1" ht="19.899999999999999" customHeight="1">
      <c r="A13" s="390">
        <f>+'WCSA via TAO'!A13</f>
        <v>0</v>
      </c>
      <c r="B13" s="390">
        <f>+'WCSA via TAO'!B13</f>
        <v>0</v>
      </c>
      <c r="C13" s="390">
        <f>+'WCSA via TAO'!C13</f>
        <v>44603</v>
      </c>
      <c r="D13" s="391">
        <f t="shared" si="0"/>
        <v>44610</v>
      </c>
      <c r="E13" s="490"/>
      <c r="F13" s="491"/>
      <c r="G13" s="492">
        <f t="shared" si="1"/>
        <v>44620</v>
      </c>
      <c r="H13" s="492">
        <f>G13+19</f>
        <v>44639</v>
      </c>
      <c r="I13" s="492">
        <f>G13+24</f>
        <v>44644</v>
      </c>
      <c r="J13" s="492">
        <f>G13+25</f>
        <v>44645</v>
      </c>
      <c r="K13" s="492">
        <f>G13+28</f>
        <v>44648</v>
      </c>
      <c r="L13" s="492">
        <f>G13+30</f>
        <v>44650</v>
      </c>
      <c r="M13" s="492">
        <f>G13+34</f>
        <v>44654</v>
      </c>
      <c r="N13" s="492">
        <f>M13+7</f>
        <v>44661</v>
      </c>
      <c r="O13" s="465"/>
    </row>
    <row r="14" spans="1:15" s="93" customFormat="1" ht="19.899999999999999" customHeight="1">
      <c r="A14" s="390">
        <f>+'WCSA via TAO'!A14</f>
        <v>0</v>
      </c>
      <c r="B14" s="390">
        <f>+'WCSA via TAO'!B14</f>
        <v>0</v>
      </c>
      <c r="C14" s="390">
        <f>+'WCSA via TAO'!C14</f>
        <v>44610</v>
      </c>
      <c r="D14" s="391">
        <f t="shared" ref="D14" si="2">C14+7</f>
        <v>44617</v>
      </c>
      <c r="E14" s="491"/>
      <c r="F14" s="491"/>
      <c r="G14" s="492">
        <f t="shared" si="1"/>
        <v>44627</v>
      </c>
      <c r="H14" s="492">
        <f>G14+19</f>
        <v>44646</v>
      </c>
      <c r="I14" s="492">
        <f>G14+24</f>
        <v>44651</v>
      </c>
      <c r="J14" s="492">
        <f>G14+25</f>
        <v>44652</v>
      </c>
      <c r="K14" s="492">
        <f>G14+28</f>
        <v>44655</v>
      </c>
      <c r="L14" s="492">
        <f>G14+30</f>
        <v>44657</v>
      </c>
      <c r="M14" s="492">
        <f>G14+34</f>
        <v>44661</v>
      </c>
      <c r="N14" s="492">
        <f>M14+7</f>
        <v>44668</v>
      </c>
      <c r="O14" s="465"/>
    </row>
    <row r="15" spans="1:15" ht="15">
      <c r="A15" s="430"/>
      <c r="B15" s="430"/>
      <c r="C15" s="431"/>
      <c r="D15" s="431"/>
      <c r="E15" s="432"/>
      <c r="F15" s="432"/>
      <c r="G15" s="433"/>
      <c r="H15" s="433"/>
      <c r="I15" s="433"/>
      <c r="J15" s="433"/>
      <c r="K15" s="433"/>
      <c r="L15" s="433"/>
      <c r="M15" s="433"/>
      <c r="N15" s="433"/>
    </row>
    <row r="16" spans="1:15" ht="15">
      <c r="A16" s="67" t="s">
        <v>33</v>
      </c>
      <c r="B16" s="227"/>
      <c r="C16" s="68"/>
      <c r="D16" s="69"/>
      <c r="E16" s="219"/>
      <c r="F16" s="70"/>
      <c r="G16" s="70"/>
    </row>
    <row r="17" spans="1:14" ht="15">
      <c r="A17" s="109" t="s">
        <v>34</v>
      </c>
      <c r="B17" s="228"/>
      <c r="C17" s="75"/>
      <c r="D17" s="76"/>
      <c r="E17" s="219"/>
      <c r="F17" s="70"/>
      <c r="G17" s="70"/>
      <c r="H17" s="143"/>
      <c r="I17" s="143"/>
    </row>
    <row r="18" spans="1:14" ht="15">
      <c r="A18" s="95" t="s">
        <v>45</v>
      </c>
      <c r="B18" s="229"/>
      <c r="C18" s="78"/>
      <c r="D18" s="79"/>
      <c r="E18" s="220"/>
      <c r="F18" s="223"/>
      <c r="G18" s="104"/>
      <c r="H18" s="143"/>
      <c r="I18" s="143"/>
      <c r="N18" s="66" t="s">
        <v>32</v>
      </c>
    </row>
    <row r="19" spans="1:14" ht="15">
      <c r="A19" s="71"/>
      <c r="B19" s="230"/>
      <c r="C19" s="72"/>
      <c r="D19" s="73"/>
      <c r="E19" s="235"/>
      <c r="F19" s="261"/>
      <c r="G19" s="70"/>
    </row>
    <row r="20" spans="1:14" ht="15">
      <c r="A20" s="141" t="s">
        <v>99</v>
      </c>
      <c r="B20" s="96"/>
      <c r="C20" s="82"/>
      <c r="D20" s="83"/>
      <c r="E20" s="221"/>
      <c r="F20" s="222"/>
      <c r="G20" s="104"/>
      <c r="H20" s="143"/>
      <c r="I20" s="143"/>
    </row>
    <row r="21" spans="1:14" ht="15">
      <c r="A21" s="141" t="s">
        <v>98</v>
      </c>
      <c r="B21" s="231"/>
      <c r="C21" s="105"/>
      <c r="D21" s="97"/>
      <c r="E21" s="220"/>
      <c r="F21" s="223"/>
      <c r="G21" s="70"/>
      <c r="H21" s="143"/>
      <c r="I21" s="143"/>
    </row>
    <row r="22" spans="1:14" ht="15" thickBot="1"/>
    <row r="23" spans="1:14" ht="15.75" thickBot="1">
      <c r="A23" s="178" t="s">
        <v>54</v>
      </c>
      <c r="B23" s="232"/>
      <c r="C23" s="179"/>
      <c r="D23" s="179"/>
      <c r="E23" s="179"/>
      <c r="F23" s="262"/>
      <c r="G23" s="179"/>
      <c r="H23" s="179"/>
      <c r="I23" s="180"/>
    </row>
  </sheetData>
  <mergeCells count="8">
    <mergeCell ref="B1:N1"/>
    <mergeCell ref="B2:N2"/>
    <mergeCell ref="B3:N3"/>
    <mergeCell ref="B4:N4"/>
    <mergeCell ref="A8:B9"/>
    <mergeCell ref="H8:N8"/>
    <mergeCell ref="E8:F8"/>
    <mergeCell ref="E9:F9"/>
  </mergeCells>
  <phoneticPr fontId="11" type="noConversion"/>
  <hyperlinks>
    <hyperlink ref="A7" location="MENU!A1" display="BACK TO MENU" xr:uid="{00000000-0004-0000-0500-000000000000}"/>
  </hyperlinks>
  <printOptions horizontalCentered="1"/>
  <pageMargins left="0" right="0" top="0" bottom="0" header="0" footer="0"/>
  <pageSetup paperSize="9" scale="5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V48"/>
  <sheetViews>
    <sheetView showGridLines="0" tabSelected="1" zoomScale="70" zoomScaleNormal="70" workbookViewId="0">
      <selection activeCell="F14" sqref="F14"/>
    </sheetView>
  </sheetViews>
  <sheetFormatPr defaultColWidth="8" defaultRowHeight="15"/>
  <cols>
    <col min="1" max="1" width="19.88671875" style="110" customWidth="1"/>
    <col min="2" max="2" width="8.21875" style="112" customWidth="1"/>
    <col min="3" max="3" width="9" style="111" customWidth="1"/>
    <col min="4" max="4" width="5.77734375" style="110" customWidth="1"/>
    <col min="5" max="5" width="9.21875" style="110" customWidth="1"/>
    <col min="6" max="6" width="22.77734375" style="112" bestFit="1" customWidth="1"/>
    <col min="7" max="7" width="13.77734375" style="112" customWidth="1"/>
    <col min="8" max="8" width="15.6640625" style="112" bestFit="1" customWidth="1"/>
    <col min="9" max="9" width="8.88671875" style="110" bestFit="1" customWidth="1"/>
    <col min="10" max="10" width="12.109375" style="110" customWidth="1"/>
    <col min="11" max="11" width="14.6640625" style="110" bestFit="1" customWidth="1"/>
    <col min="12" max="12" width="18" style="110" bestFit="1" customWidth="1"/>
    <col min="13" max="14" width="8" style="270"/>
    <col min="15" max="15" width="17.77734375" style="270" customWidth="1"/>
    <col min="16" max="16" width="8" style="270"/>
    <col min="17" max="17" width="8.88671875" style="270" bestFit="1" customWidth="1"/>
    <col min="18" max="18" width="10" style="270" customWidth="1"/>
    <col min="19" max="19" width="8" style="270"/>
    <col min="20" max="20" width="6.44140625" style="110" bestFit="1" customWidth="1"/>
    <col min="21" max="16384" width="8" style="110"/>
  </cols>
  <sheetData>
    <row r="1" spans="1:22" ht="18">
      <c r="B1" s="631" t="s">
        <v>0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T1" s="114"/>
    </row>
    <row r="2" spans="1:22" ht="18">
      <c r="B2" s="630" t="s">
        <v>107</v>
      </c>
      <c r="C2" s="630"/>
      <c r="D2" s="630"/>
      <c r="E2" s="630"/>
      <c r="F2" s="630"/>
      <c r="G2" s="630"/>
      <c r="H2" s="630"/>
      <c r="I2" s="630"/>
      <c r="J2" s="630"/>
      <c r="K2" s="630"/>
      <c r="L2" s="630"/>
      <c r="T2" s="114"/>
    </row>
    <row r="3" spans="1:22" ht="18">
      <c r="B3" s="599" t="s">
        <v>76</v>
      </c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269"/>
      <c r="T3" s="117"/>
    </row>
    <row r="4" spans="1:22" ht="15.75" customHeight="1"/>
    <row r="5" spans="1:22">
      <c r="A5" s="182" t="s">
        <v>14</v>
      </c>
    </row>
    <row r="6" spans="1:22" ht="18" customHeight="1">
      <c r="A6" s="632" t="s">
        <v>123</v>
      </c>
      <c r="B6" s="633"/>
      <c r="C6" s="642" t="s">
        <v>17</v>
      </c>
      <c r="D6" s="643"/>
      <c r="E6" s="249" t="s">
        <v>18</v>
      </c>
      <c r="F6" s="636" t="s">
        <v>19</v>
      </c>
      <c r="G6" s="637"/>
      <c r="H6" s="324" t="s">
        <v>60</v>
      </c>
      <c r="I6" s="639" t="s">
        <v>18</v>
      </c>
      <c r="J6" s="640"/>
      <c r="K6" s="640"/>
      <c r="L6" s="640"/>
      <c r="M6" s="640"/>
      <c r="N6" s="640"/>
      <c r="O6" s="640"/>
      <c r="P6" s="640"/>
      <c r="Q6" s="640"/>
      <c r="R6" s="640"/>
      <c r="S6" s="641"/>
    </row>
    <row r="7" spans="1:22" s="274" customFormat="1" ht="70.5" customHeight="1">
      <c r="A7" s="634"/>
      <c r="B7" s="635"/>
      <c r="C7" s="516" t="s">
        <v>21</v>
      </c>
      <c r="D7" s="385"/>
      <c r="E7" s="386" t="s">
        <v>61</v>
      </c>
      <c r="F7" s="638" t="s">
        <v>23</v>
      </c>
      <c r="G7" s="638"/>
      <c r="H7" s="325" t="s">
        <v>18</v>
      </c>
      <c r="I7" s="271" t="s">
        <v>77</v>
      </c>
      <c r="J7" s="272" t="s">
        <v>78</v>
      </c>
      <c r="K7" s="273" t="s">
        <v>79</v>
      </c>
      <c r="L7" s="273" t="s">
        <v>108</v>
      </c>
      <c r="M7" s="427" t="s">
        <v>81</v>
      </c>
      <c r="N7" s="427" t="s">
        <v>82</v>
      </c>
      <c r="O7" s="260" t="s">
        <v>83</v>
      </c>
      <c r="P7" s="260" t="s">
        <v>84</v>
      </c>
      <c r="Q7" s="260" t="s">
        <v>85</v>
      </c>
      <c r="R7" s="260" t="s">
        <v>86</v>
      </c>
      <c r="S7" s="260" t="s">
        <v>87</v>
      </c>
    </row>
    <row r="8" spans="1:22" ht="18" customHeight="1">
      <c r="A8" s="513"/>
      <c r="B8" s="514"/>
      <c r="C8" s="517"/>
      <c r="D8" s="413"/>
      <c r="E8" s="522"/>
      <c r="F8" s="557" t="s">
        <v>235</v>
      </c>
      <c r="G8" s="494" t="s">
        <v>236</v>
      </c>
      <c r="H8" s="495">
        <v>44568</v>
      </c>
      <c r="I8" s="495">
        <f>H8+15</f>
        <v>44583</v>
      </c>
      <c r="J8" s="496" t="s">
        <v>31</v>
      </c>
      <c r="K8" s="496" t="s">
        <v>31</v>
      </c>
      <c r="L8" s="496" t="s">
        <v>31</v>
      </c>
      <c r="M8" s="496" t="s">
        <v>31</v>
      </c>
      <c r="N8" s="496" t="s">
        <v>31</v>
      </c>
      <c r="O8" s="496" t="s">
        <v>31</v>
      </c>
      <c r="P8" s="496" t="s">
        <v>31</v>
      </c>
      <c r="Q8" s="496" t="s">
        <v>31</v>
      </c>
      <c r="R8" s="496" t="s">
        <v>31</v>
      </c>
      <c r="S8" s="496" t="s">
        <v>31</v>
      </c>
      <c r="T8" s="165" t="s">
        <v>91</v>
      </c>
      <c r="U8"/>
      <c r="V8"/>
    </row>
    <row r="9" spans="1:22" ht="18" customHeight="1">
      <c r="A9" s="511"/>
      <c r="B9" s="512"/>
      <c r="C9" s="332"/>
      <c r="D9" s="387"/>
      <c r="E9" s="523"/>
      <c r="F9" s="564" t="s">
        <v>154</v>
      </c>
      <c r="G9" s="322" t="s">
        <v>228</v>
      </c>
      <c r="H9" s="289">
        <v>44568</v>
      </c>
      <c r="I9" s="290">
        <f>+H9+18</f>
        <v>44586</v>
      </c>
      <c r="J9" s="290" t="s">
        <v>31</v>
      </c>
      <c r="K9" s="289" t="s">
        <v>31</v>
      </c>
      <c r="L9" s="289" t="s">
        <v>31</v>
      </c>
      <c r="M9" s="289" t="s">
        <v>31</v>
      </c>
      <c r="N9" s="289" t="s">
        <v>31</v>
      </c>
      <c r="O9" s="289" t="s">
        <v>31</v>
      </c>
      <c r="P9" s="289" t="s">
        <v>31</v>
      </c>
      <c r="Q9" s="289" t="s">
        <v>31</v>
      </c>
      <c r="R9" s="289" t="s">
        <v>31</v>
      </c>
      <c r="S9" s="289" t="s">
        <v>31</v>
      </c>
      <c r="T9" s="129" t="s">
        <v>92</v>
      </c>
      <c r="U9"/>
      <c r="V9"/>
    </row>
    <row r="10" spans="1:22" ht="18" customHeight="1">
      <c r="A10" s="326" t="s">
        <v>130</v>
      </c>
      <c r="B10" s="498" t="s">
        <v>188</v>
      </c>
      <c r="C10" s="440">
        <v>44927</v>
      </c>
      <c r="D10" s="388" t="s">
        <v>118</v>
      </c>
      <c r="E10" s="524">
        <f>+C10+2</f>
        <v>44929</v>
      </c>
      <c r="F10" s="525" t="s">
        <v>139</v>
      </c>
      <c r="G10" s="396" t="s">
        <v>135</v>
      </c>
      <c r="H10" s="318">
        <v>44876</v>
      </c>
      <c r="I10" s="319" t="s">
        <v>31</v>
      </c>
      <c r="J10" s="318">
        <f>+H10+18</f>
        <v>44894</v>
      </c>
      <c r="K10" s="318">
        <f>+J10+9</f>
        <v>44903</v>
      </c>
      <c r="L10" s="318">
        <f>+K10+5</f>
        <v>44908</v>
      </c>
      <c r="M10" s="435" t="s">
        <v>31</v>
      </c>
      <c r="N10" s="320" t="s">
        <v>31</v>
      </c>
      <c r="O10" s="320" t="s">
        <v>31</v>
      </c>
      <c r="P10" s="320" t="s">
        <v>31</v>
      </c>
      <c r="Q10" s="320" t="s">
        <v>31</v>
      </c>
      <c r="R10" s="320" t="s">
        <v>31</v>
      </c>
      <c r="S10" s="320" t="s">
        <v>31</v>
      </c>
      <c r="T10" s="321" t="s">
        <v>95</v>
      </c>
      <c r="U10"/>
      <c r="V10"/>
    </row>
    <row r="11" spans="1:22" ht="18" customHeight="1">
      <c r="A11" s="439" t="s">
        <v>131</v>
      </c>
      <c r="B11" s="510" t="s">
        <v>189</v>
      </c>
      <c r="C11" s="518">
        <v>44563</v>
      </c>
      <c r="D11" s="419" t="s">
        <v>37</v>
      </c>
      <c r="E11" s="500">
        <f>+C11+2</f>
        <v>44565</v>
      </c>
      <c r="F11" s="526" t="s">
        <v>114</v>
      </c>
      <c r="G11" s="393"/>
      <c r="H11" s="400"/>
      <c r="I11" s="401" t="s">
        <v>31</v>
      </c>
      <c r="J11" s="401" t="s">
        <v>31</v>
      </c>
      <c r="K11" s="401" t="s">
        <v>31</v>
      </c>
      <c r="L11" s="401" t="s">
        <v>31</v>
      </c>
      <c r="M11" s="402"/>
      <c r="N11" s="403" t="s">
        <v>31</v>
      </c>
      <c r="O11" s="404" t="s">
        <v>31</v>
      </c>
      <c r="P11" s="400"/>
      <c r="Q11" s="404" t="s">
        <v>31</v>
      </c>
      <c r="R11" s="404" t="s">
        <v>31</v>
      </c>
      <c r="S11" s="400"/>
      <c r="T11" s="189" t="s">
        <v>93</v>
      </c>
      <c r="U11"/>
      <c r="V11"/>
    </row>
    <row r="12" spans="1:22" ht="18" customHeight="1">
      <c r="A12" s="540" t="s">
        <v>140</v>
      </c>
      <c r="B12" s="541" t="s">
        <v>190</v>
      </c>
      <c r="C12" s="543">
        <v>44563</v>
      </c>
      <c r="D12" s="544" t="s">
        <v>37</v>
      </c>
      <c r="E12" s="544">
        <f>+C12+2</f>
        <v>44565</v>
      </c>
      <c r="F12" s="586" t="s">
        <v>159</v>
      </c>
      <c r="G12" s="308" t="s">
        <v>155</v>
      </c>
      <c r="H12" s="309">
        <v>44885</v>
      </c>
      <c r="I12" s="310" t="s">
        <v>31</v>
      </c>
      <c r="J12" s="310" t="s">
        <v>31</v>
      </c>
      <c r="K12" s="310" t="s">
        <v>31</v>
      </c>
      <c r="L12" s="310" t="s">
        <v>31</v>
      </c>
      <c r="M12" s="378" t="s">
        <v>31</v>
      </c>
      <c r="N12" s="311" t="s">
        <v>31</v>
      </c>
      <c r="O12" s="312">
        <f>+P12+2</f>
        <v>44912</v>
      </c>
      <c r="P12" s="312">
        <f>+H12+25</f>
        <v>44910</v>
      </c>
      <c r="Q12" s="313" t="s">
        <v>31</v>
      </c>
      <c r="R12" s="312">
        <f>+O12+2</f>
        <v>44914</v>
      </c>
      <c r="S12" s="310">
        <f>+R12+2</f>
        <v>44916</v>
      </c>
      <c r="T12" s="268" t="s">
        <v>94</v>
      </c>
      <c r="U12"/>
      <c r="V12"/>
    </row>
    <row r="13" spans="1:22" ht="18" customHeight="1">
      <c r="C13" s="519"/>
      <c r="D13" s="416"/>
      <c r="E13" s="416"/>
      <c r="F13" s="382" t="s">
        <v>243</v>
      </c>
      <c r="G13" s="379" t="s">
        <v>244</v>
      </c>
      <c r="H13" s="285">
        <v>44572</v>
      </c>
      <c r="I13" s="286" t="s">
        <v>31</v>
      </c>
      <c r="J13" s="286" t="s">
        <v>31</v>
      </c>
      <c r="K13" s="286" t="s">
        <v>31</v>
      </c>
      <c r="L13" s="286" t="s">
        <v>31</v>
      </c>
      <c r="M13" s="287">
        <f>+N13+3</f>
        <v>44603</v>
      </c>
      <c r="N13" s="287">
        <f>+O13+3</f>
        <v>44600</v>
      </c>
      <c r="O13" s="287">
        <f>+H13+25</f>
        <v>44597</v>
      </c>
      <c r="P13" s="288" t="s">
        <v>31</v>
      </c>
      <c r="Q13" s="287">
        <f>H13+35</f>
        <v>44607</v>
      </c>
      <c r="R13" s="288" t="s">
        <v>31</v>
      </c>
      <c r="S13" s="288" t="s">
        <v>31</v>
      </c>
      <c r="T13" s="263" t="s">
        <v>96</v>
      </c>
      <c r="U13"/>
      <c r="V13"/>
    </row>
    <row r="14" spans="1:22" s="399" customFormat="1" ht="18" customHeight="1">
      <c r="A14" s="513"/>
      <c r="B14" s="514"/>
      <c r="C14" s="517"/>
      <c r="D14" s="413"/>
      <c r="E14" s="522"/>
      <c r="F14" s="527" t="s">
        <v>237</v>
      </c>
      <c r="G14" s="494" t="s">
        <v>238</v>
      </c>
      <c r="H14" s="495">
        <f>+H8+7</f>
        <v>44575</v>
      </c>
      <c r="I14" s="495">
        <f>H14+15</f>
        <v>44590</v>
      </c>
      <c r="J14" s="496" t="s">
        <v>31</v>
      </c>
      <c r="K14" s="496" t="s">
        <v>31</v>
      </c>
      <c r="L14" s="496" t="s">
        <v>31</v>
      </c>
      <c r="M14" s="496" t="s">
        <v>31</v>
      </c>
      <c r="N14" s="496" t="s">
        <v>31</v>
      </c>
      <c r="O14" s="496" t="s">
        <v>31</v>
      </c>
      <c r="P14" s="496" t="s">
        <v>31</v>
      </c>
      <c r="Q14" s="496" t="s">
        <v>31</v>
      </c>
      <c r="R14" s="496" t="s">
        <v>31</v>
      </c>
      <c r="S14" s="496" t="s">
        <v>31</v>
      </c>
      <c r="T14" s="165" t="s">
        <v>91</v>
      </c>
    </row>
    <row r="15" spans="1:22" ht="18" customHeight="1">
      <c r="A15" s="511"/>
      <c r="B15" s="512"/>
      <c r="C15" s="332"/>
      <c r="D15" s="387"/>
      <c r="E15" s="523"/>
      <c r="F15" s="564" t="s">
        <v>229</v>
      </c>
      <c r="G15" s="322" t="s">
        <v>230</v>
      </c>
      <c r="H15" s="289">
        <f>+H9+7</f>
        <v>44575</v>
      </c>
      <c r="I15" s="290">
        <f>+H15+18</f>
        <v>44593</v>
      </c>
      <c r="J15" s="290" t="s">
        <v>31</v>
      </c>
      <c r="K15" s="289" t="s">
        <v>31</v>
      </c>
      <c r="L15" s="289" t="s">
        <v>31</v>
      </c>
      <c r="M15" s="289" t="s">
        <v>31</v>
      </c>
      <c r="N15" s="289" t="s">
        <v>31</v>
      </c>
      <c r="O15" s="289" t="s">
        <v>31</v>
      </c>
      <c r="P15" s="289" t="s">
        <v>31</v>
      </c>
      <c r="Q15" s="289" t="s">
        <v>31</v>
      </c>
      <c r="R15" s="289" t="s">
        <v>31</v>
      </c>
      <c r="S15" s="289" t="s">
        <v>31</v>
      </c>
      <c r="T15" s="129" t="s">
        <v>92</v>
      </c>
    </row>
    <row r="16" spans="1:22" ht="18" customHeight="1">
      <c r="A16" s="326" t="s">
        <v>128</v>
      </c>
      <c r="B16" s="498" t="s">
        <v>191</v>
      </c>
      <c r="C16" s="440">
        <v>44934</v>
      </c>
      <c r="D16" s="388" t="s">
        <v>118</v>
      </c>
      <c r="E16" s="524">
        <f>+C16+2</f>
        <v>44936</v>
      </c>
      <c r="F16" s="525" t="s">
        <v>162</v>
      </c>
      <c r="G16" s="396" t="s">
        <v>163</v>
      </c>
      <c r="H16" s="318">
        <f>+H10+7</f>
        <v>44883</v>
      </c>
      <c r="I16" s="319" t="s">
        <v>31</v>
      </c>
      <c r="J16" s="318">
        <f>+H16+18</f>
        <v>44901</v>
      </c>
      <c r="K16" s="318">
        <f>+J16+9</f>
        <v>44910</v>
      </c>
      <c r="L16" s="318">
        <f>+K16+5</f>
        <v>44915</v>
      </c>
      <c r="M16" s="435" t="s">
        <v>31</v>
      </c>
      <c r="N16" s="320" t="s">
        <v>31</v>
      </c>
      <c r="O16" s="320" t="s">
        <v>31</v>
      </c>
      <c r="P16" s="320" t="s">
        <v>31</v>
      </c>
      <c r="Q16" s="320" t="s">
        <v>31</v>
      </c>
      <c r="R16" s="320" t="s">
        <v>31</v>
      </c>
      <c r="S16" s="320" t="s">
        <v>31</v>
      </c>
      <c r="T16" s="321" t="s">
        <v>95</v>
      </c>
    </row>
    <row r="17" spans="1:22" ht="18" customHeight="1">
      <c r="A17" s="439" t="s">
        <v>131</v>
      </c>
      <c r="B17" s="499" t="s">
        <v>192</v>
      </c>
      <c r="C17" s="518">
        <v>44570</v>
      </c>
      <c r="D17" s="419" t="s">
        <v>37</v>
      </c>
      <c r="E17" s="500">
        <f>+C17+2</f>
        <v>44572</v>
      </c>
      <c r="F17" s="526" t="s">
        <v>114</v>
      </c>
      <c r="G17" s="393"/>
      <c r="H17" s="400"/>
      <c r="I17" s="401" t="s">
        <v>31</v>
      </c>
      <c r="J17" s="401" t="s">
        <v>31</v>
      </c>
      <c r="K17" s="401" t="s">
        <v>31</v>
      </c>
      <c r="L17" s="401" t="s">
        <v>31</v>
      </c>
      <c r="M17" s="402"/>
      <c r="N17" s="403" t="s">
        <v>31</v>
      </c>
      <c r="O17" s="404" t="s">
        <v>31</v>
      </c>
      <c r="P17" s="400"/>
      <c r="Q17" s="404" t="s">
        <v>31</v>
      </c>
      <c r="R17" s="404" t="s">
        <v>31</v>
      </c>
      <c r="S17" s="400"/>
      <c r="T17" s="398" t="s">
        <v>93</v>
      </c>
      <c r="U17"/>
      <c r="V17"/>
    </row>
    <row r="18" spans="1:22" s="399" customFormat="1" ht="18" customHeight="1">
      <c r="A18" s="540" t="s">
        <v>129</v>
      </c>
      <c r="B18" s="541" t="s">
        <v>193</v>
      </c>
      <c r="C18" s="543">
        <v>44570</v>
      </c>
      <c r="D18" s="544" t="s">
        <v>37</v>
      </c>
      <c r="E18" s="544">
        <f>+C18+2</f>
        <v>44572</v>
      </c>
      <c r="F18" s="526" t="s">
        <v>114</v>
      </c>
      <c r="G18" s="393"/>
      <c r="H18" s="400"/>
      <c r="I18" s="401" t="s">
        <v>31</v>
      </c>
      <c r="J18" s="401" t="s">
        <v>31</v>
      </c>
      <c r="K18" s="401" t="s">
        <v>31</v>
      </c>
      <c r="L18" s="401" t="s">
        <v>31</v>
      </c>
      <c r="M18" s="402"/>
      <c r="N18" s="403" t="s">
        <v>31</v>
      </c>
      <c r="O18" s="404" t="s">
        <v>31</v>
      </c>
      <c r="P18" s="400"/>
      <c r="Q18" s="404" t="s">
        <v>31</v>
      </c>
      <c r="R18" s="404" t="s">
        <v>31</v>
      </c>
      <c r="S18" s="400"/>
      <c r="T18" s="268" t="s">
        <v>94</v>
      </c>
    </row>
    <row r="19" spans="1:22" s="399" customFormat="1" ht="18" customHeight="1">
      <c r="A19" s="110"/>
      <c r="B19" s="112"/>
      <c r="C19" s="519"/>
      <c r="D19" s="416"/>
      <c r="E19" s="416"/>
      <c r="F19" s="382" t="s">
        <v>138</v>
      </c>
      <c r="G19" s="379" t="s">
        <v>136</v>
      </c>
      <c r="H19" s="285">
        <f>+H13+7</f>
        <v>44579</v>
      </c>
      <c r="I19" s="286" t="s">
        <v>31</v>
      </c>
      <c r="J19" s="286" t="s">
        <v>31</v>
      </c>
      <c r="K19" s="286" t="s">
        <v>31</v>
      </c>
      <c r="L19" s="286" t="s">
        <v>31</v>
      </c>
      <c r="M19" s="287">
        <f>+N19+3</f>
        <v>44610</v>
      </c>
      <c r="N19" s="287">
        <f>+O19+3</f>
        <v>44607</v>
      </c>
      <c r="O19" s="287">
        <f>+H19+25</f>
        <v>44604</v>
      </c>
      <c r="P19" s="288" t="s">
        <v>31</v>
      </c>
      <c r="Q19" s="287">
        <f>H19+35</f>
        <v>44614</v>
      </c>
      <c r="R19" s="288" t="s">
        <v>31</v>
      </c>
      <c r="S19" s="288" t="s">
        <v>31</v>
      </c>
      <c r="T19" s="263" t="s">
        <v>96</v>
      </c>
    </row>
    <row r="20" spans="1:22" ht="18" customHeight="1">
      <c r="A20" s="394"/>
      <c r="B20" s="514"/>
      <c r="C20" s="517"/>
      <c r="D20" s="413"/>
      <c r="E20" s="522"/>
      <c r="F20" s="537" t="s">
        <v>239</v>
      </c>
      <c r="G20" s="538" t="s">
        <v>240</v>
      </c>
      <c r="H20" s="495">
        <f>+H14+7</f>
        <v>44582</v>
      </c>
      <c r="I20" s="495">
        <f>H20+15</f>
        <v>44597</v>
      </c>
      <c r="J20" s="496" t="s">
        <v>31</v>
      </c>
      <c r="K20" s="496" t="s">
        <v>31</v>
      </c>
      <c r="L20" s="496" t="s">
        <v>31</v>
      </c>
      <c r="M20" s="496" t="s">
        <v>31</v>
      </c>
      <c r="N20" s="496" t="s">
        <v>31</v>
      </c>
      <c r="O20" s="496" t="s">
        <v>31</v>
      </c>
      <c r="P20" s="496" t="s">
        <v>31</v>
      </c>
      <c r="Q20" s="496" t="s">
        <v>31</v>
      </c>
      <c r="R20" s="496" t="s">
        <v>31</v>
      </c>
      <c r="S20" s="496" t="s">
        <v>31</v>
      </c>
      <c r="T20" s="165" t="s">
        <v>91</v>
      </c>
    </row>
    <row r="21" spans="1:22" ht="18" customHeight="1">
      <c r="A21" s="511"/>
      <c r="B21" s="512"/>
      <c r="C21" s="332"/>
      <c r="D21" s="387"/>
      <c r="E21" s="523"/>
      <c r="F21" s="381" t="s">
        <v>231</v>
      </c>
      <c r="G21" s="322" t="s">
        <v>232</v>
      </c>
      <c r="H21" s="289">
        <f>+H15+7</f>
        <v>44582</v>
      </c>
      <c r="I21" s="290">
        <f>+H21+18</f>
        <v>44600</v>
      </c>
      <c r="J21" s="290" t="s">
        <v>31</v>
      </c>
      <c r="K21" s="289" t="s">
        <v>31</v>
      </c>
      <c r="L21" s="289" t="s">
        <v>31</v>
      </c>
      <c r="M21" s="289" t="s">
        <v>31</v>
      </c>
      <c r="N21" s="289" t="s">
        <v>31</v>
      </c>
      <c r="O21" s="289" t="s">
        <v>31</v>
      </c>
      <c r="P21" s="289" t="s">
        <v>31</v>
      </c>
      <c r="Q21" s="289" t="s">
        <v>31</v>
      </c>
      <c r="R21" s="289" t="s">
        <v>31</v>
      </c>
      <c r="S21" s="289" t="s">
        <v>31</v>
      </c>
      <c r="T21" s="129" t="s">
        <v>92</v>
      </c>
    </row>
    <row r="22" spans="1:22" ht="18" customHeight="1">
      <c r="A22" s="326" t="s">
        <v>130</v>
      </c>
      <c r="B22" s="498" t="s">
        <v>194</v>
      </c>
      <c r="C22" s="440">
        <v>44941</v>
      </c>
      <c r="D22" s="388" t="s">
        <v>118</v>
      </c>
      <c r="E22" s="524">
        <f>+C22+2</f>
        <v>44943</v>
      </c>
      <c r="F22" s="525" t="s">
        <v>164</v>
      </c>
      <c r="G22" s="587" t="s">
        <v>165</v>
      </c>
      <c r="H22" s="318">
        <f>+H16+7</f>
        <v>44890</v>
      </c>
      <c r="I22" s="319" t="s">
        <v>31</v>
      </c>
      <c r="J22" s="318">
        <f>+H22+18</f>
        <v>44908</v>
      </c>
      <c r="K22" s="318">
        <f>+J22+9</f>
        <v>44917</v>
      </c>
      <c r="L22" s="318">
        <f>+K22+5</f>
        <v>44922</v>
      </c>
      <c r="M22" s="435" t="s">
        <v>31</v>
      </c>
      <c r="N22" s="320" t="s">
        <v>31</v>
      </c>
      <c r="O22" s="320" t="s">
        <v>31</v>
      </c>
      <c r="P22" s="320" t="s">
        <v>31</v>
      </c>
      <c r="Q22" s="320" t="s">
        <v>31</v>
      </c>
      <c r="R22" s="320" t="s">
        <v>31</v>
      </c>
      <c r="S22" s="320" t="s">
        <v>31</v>
      </c>
      <c r="T22" s="321" t="s">
        <v>95</v>
      </c>
    </row>
    <row r="23" spans="1:22" ht="18" customHeight="1">
      <c r="A23" s="439" t="s">
        <v>131</v>
      </c>
      <c r="B23" s="510" t="s">
        <v>195</v>
      </c>
      <c r="C23" s="518">
        <v>44577</v>
      </c>
      <c r="D23" s="419" t="s">
        <v>37</v>
      </c>
      <c r="E23" s="500">
        <f>+C23+2</f>
        <v>44579</v>
      </c>
      <c r="F23" s="526" t="s">
        <v>114</v>
      </c>
      <c r="G23" s="539"/>
      <c r="H23" s="400"/>
      <c r="I23" s="401" t="s">
        <v>31</v>
      </c>
      <c r="J23" s="401" t="s">
        <v>31</v>
      </c>
      <c r="K23" s="401" t="s">
        <v>31</v>
      </c>
      <c r="L23" s="401" t="s">
        <v>31</v>
      </c>
      <c r="M23" s="402"/>
      <c r="N23" s="403" t="s">
        <v>31</v>
      </c>
      <c r="O23" s="404" t="s">
        <v>31</v>
      </c>
      <c r="P23" s="400"/>
      <c r="Q23" s="404" t="s">
        <v>31</v>
      </c>
      <c r="R23" s="404" t="s">
        <v>31</v>
      </c>
      <c r="S23" s="400"/>
      <c r="T23" s="189" t="s">
        <v>93</v>
      </c>
    </row>
    <row r="24" spans="1:22" ht="18" customHeight="1">
      <c r="A24" s="540" t="s">
        <v>140</v>
      </c>
      <c r="B24" s="541" t="s">
        <v>196</v>
      </c>
      <c r="C24" s="543">
        <v>44577</v>
      </c>
      <c r="D24" s="544" t="s">
        <v>37</v>
      </c>
      <c r="E24" s="544">
        <f>+C24+2</f>
        <v>44579</v>
      </c>
      <c r="F24" s="586" t="s">
        <v>160</v>
      </c>
      <c r="G24" s="308" t="s">
        <v>161</v>
      </c>
      <c r="H24" s="309">
        <v>44899</v>
      </c>
      <c r="I24" s="310" t="s">
        <v>31</v>
      </c>
      <c r="J24" s="310" t="s">
        <v>31</v>
      </c>
      <c r="K24" s="310" t="s">
        <v>31</v>
      </c>
      <c r="L24" s="310" t="s">
        <v>31</v>
      </c>
      <c r="M24" s="378" t="s">
        <v>31</v>
      </c>
      <c r="N24" s="311" t="s">
        <v>31</v>
      </c>
      <c r="O24" s="312">
        <f>+P24+2</f>
        <v>44926</v>
      </c>
      <c r="P24" s="312">
        <f>+H24+25</f>
        <v>44924</v>
      </c>
      <c r="Q24" s="313" t="s">
        <v>31</v>
      </c>
      <c r="R24" s="312">
        <f>+O24+2</f>
        <v>44928</v>
      </c>
      <c r="S24" s="310">
        <f>+R24+2</f>
        <v>44930</v>
      </c>
      <c r="T24" s="268" t="s">
        <v>94</v>
      </c>
    </row>
    <row r="25" spans="1:22" ht="18.600000000000001" customHeight="1">
      <c r="C25" s="519"/>
      <c r="D25" s="416"/>
      <c r="E25" s="416"/>
      <c r="F25" s="382" t="s">
        <v>156</v>
      </c>
      <c r="G25" s="379" t="s">
        <v>137</v>
      </c>
      <c r="H25" s="285">
        <f>+H19+7</f>
        <v>44586</v>
      </c>
      <c r="I25" s="286" t="s">
        <v>31</v>
      </c>
      <c r="J25" s="286" t="s">
        <v>31</v>
      </c>
      <c r="K25" s="286" t="s">
        <v>31</v>
      </c>
      <c r="L25" s="286" t="s">
        <v>31</v>
      </c>
      <c r="M25" s="287">
        <f>+N25+3</f>
        <v>44617</v>
      </c>
      <c r="N25" s="287">
        <f>+O25+3</f>
        <v>44614</v>
      </c>
      <c r="O25" s="287">
        <f>+H25+25</f>
        <v>44611</v>
      </c>
      <c r="P25" s="288" t="s">
        <v>31</v>
      </c>
      <c r="Q25" s="287">
        <f>H25+35</f>
        <v>44621</v>
      </c>
      <c r="R25" s="288" t="s">
        <v>31</v>
      </c>
      <c r="S25" s="288" t="s">
        <v>31</v>
      </c>
      <c r="T25" s="263" t="s">
        <v>96</v>
      </c>
    </row>
    <row r="26" spans="1:22" ht="18" customHeight="1">
      <c r="A26" s="444"/>
      <c r="B26" s="514"/>
      <c r="C26" s="517"/>
      <c r="D26" s="413"/>
      <c r="E26" s="522"/>
      <c r="F26" s="529" t="s">
        <v>241</v>
      </c>
      <c r="G26" s="329" t="s">
        <v>242</v>
      </c>
      <c r="H26" s="495">
        <f>+H20+7</f>
        <v>44589</v>
      </c>
      <c r="I26" s="299">
        <f>H26+15</f>
        <v>44604</v>
      </c>
      <c r="J26" s="300" t="s">
        <v>31</v>
      </c>
      <c r="K26" s="300" t="s">
        <v>31</v>
      </c>
      <c r="L26" s="300" t="s">
        <v>31</v>
      </c>
      <c r="M26" s="300" t="s">
        <v>31</v>
      </c>
      <c r="N26" s="300" t="s">
        <v>31</v>
      </c>
      <c r="O26" s="300" t="s">
        <v>31</v>
      </c>
      <c r="P26" s="300" t="s">
        <v>31</v>
      </c>
      <c r="Q26" s="300" t="s">
        <v>31</v>
      </c>
      <c r="R26" s="300" t="s">
        <v>31</v>
      </c>
      <c r="S26" s="300" t="s">
        <v>31</v>
      </c>
      <c r="T26" s="165" t="s">
        <v>91</v>
      </c>
    </row>
    <row r="27" spans="1:22" ht="18" customHeight="1">
      <c r="A27" s="511"/>
      <c r="B27" s="512"/>
      <c r="C27" s="332"/>
      <c r="D27" s="387"/>
      <c r="E27" s="523"/>
      <c r="F27" s="528" t="s">
        <v>233</v>
      </c>
      <c r="G27" s="322" t="s">
        <v>234</v>
      </c>
      <c r="H27" s="289">
        <v>44596</v>
      </c>
      <c r="I27" s="290">
        <f>+H27+18</f>
        <v>44614</v>
      </c>
      <c r="J27" s="290">
        <f>H27+24</f>
        <v>44620</v>
      </c>
      <c r="K27" s="289" t="s">
        <v>31</v>
      </c>
      <c r="L27" s="289" t="s">
        <v>31</v>
      </c>
      <c r="M27" s="289" t="s">
        <v>31</v>
      </c>
      <c r="N27" s="289" t="s">
        <v>31</v>
      </c>
      <c r="O27" s="289" t="s">
        <v>31</v>
      </c>
      <c r="P27" s="289" t="s">
        <v>31</v>
      </c>
      <c r="Q27" s="289" t="s">
        <v>31</v>
      </c>
      <c r="R27" s="289" t="s">
        <v>31</v>
      </c>
      <c r="S27" s="289" t="s">
        <v>31</v>
      </c>
      <c r="T27" s="129" t="s">
        <v>92</v>
      </c>
    </row>
    <row r="28" spans="1:22" ht="18" customHeight="1">
      <c r="A28" s="326" t="s">
        <v>128</v>
      </c>
      <c r="B28" s="498" t="s">
        <v>197</v>
      </c>
      <c r="C28" s="440">
        <v>44948</v>
      </c>
      <c r="D28" s="388" t="s">
        <v>118</v>
      </c>
      <c r="E28" s="524">
        <f>+C28+2</f>
        <v>44950</v>
      </c>
      <c r="F28" s="530" t="s">
        <v>166</v>
      </c>
      <c r="G28" s="578" t="s">
        <v>167</v>
      </c>
      <c r="H28" s="318">
        <f>+H22+7</f>
        <v>44897</v>
      </c>
      <c r="I28" s="319" t="s">
        <v>31</v>
      </c>
      <c r="J28" s="318">
        <f>+H28+18</f>
        <v>44915</v>
      </c>
      <c r="K28" s="318">
        <f>+J28+9</f>
        <v>44924</v>
      </c>
      <c r="L28" s="318">
        <f>+K28+5</f>
        <v>44929</v>
      </c>
      <c r="M28" s="435" t="s">
        <v>31</v>
      </c>
      <c r="N28" s="320" t="s">
        <v>31</v>
      </c>
      <c r="O28" s="320" t="s">
        <v>31</v>
      </c>
      <c r="P28" s="320" t="s">
        <v>31</v>
      </c>
      <c r="Q28" s="320" t="s">
        <v>31</v>
      </c>
      <c r="R28" s="320" t="s">
        <v>31</v>
      </c>
      <c r="S28" s="320" t="s">
        <v>31</v>
      </c>
      <c r="T28" s="321" t="s">
        <v>95</v>
      </c>
    </row>
    <row r="29" spans="1:22" ht="18" customHeight="1">
      <c r="A29" s="439" t="s">
        <v>131</v>
      </c>
      <c r="B29" s="499" t="s">
        <v>198</v>
      </c>
      <c r="C29" s="518">
        <v>44584</v>
      </c>
      <c r="D29" s="419" t="s">
        <v>37</v>
      </c>
      <c r="E29" s="500">
        <f>+C29+2</f>
        <v>44586</v>
      </c>
      <c r="F29" s="526" t="s">
        <v>114</v>
      </c>
      <c r="G29" s="393"/>
      <c r="H29" s="400"/>
      <c r="I29" s="401" t="s">
        <v>31</v>
      </c>
      <c r="J29" s="401" t="s">
        <v>31</v>
      </c>
      <c r="K29" s="401" t="s">
        <v>31</v>
      </c>
      <c r="L29" s="401" t="s">
        <v>31</v>
      </c>
      <c r="M29" s="402"/>
      <c r="N29" s="403" t="s">
        <v>31</v>
      </c>
      <c r="O29" s="404" t="s">
        <v>31</v>
      </c>
      <c r="P29" s="400"/>
      <c r="Q29" s="404" t="s">
        <v>31</v>
      </c>
      <c r="R29" s="404" t="s">
        <v>31</v>
      </c>
      <c r="S29" s="400"/>
      <c r="T29" s="189" t="s">
        <v>93</v>
      </c>
    </row>
    <row r="30" spans="1:22" ht="18" customHeight="1">
      <c r="A30" s="540" t="s">
        <v>129</v>
      </c>
      <c r="B30" s="541" t="s">
        <v>199</v>
      </c>
      <c r="C30" s="543">
        <v>44584</v>
      </c>
      <c r="D30" s="544" t="s">
        <v>37</v>
      </c>
      <c r="E30" s="544">
        <f>+C30+2</f>
        <v>44586</v>
      </c>
      <c r="F30" s="526" t="s">
        <v>114</v>
      </c>
      <c r="G30" s="393"/>
      <c r="H30" s="400"/>
      <c r="I30" s="401" t="s">
        <v>31</v>
      </c>
      <c r="J30" s="401" t="s">
        <v>31</v>
      </c>
      <c r="K30" s="401" t="s">
        <v>31</v>
      </c>
      <c r="L30" s="401" t="s">
        <v>31</v>
      </c>
      <c r="M30" s="402"/>
      <c r="N30" s="403" t="s">
        <v>31</v>
      </c>
      <c r="O30" s="404" t="s">
        <v>31</v>
      </c>
      <c r="P30" s="400"/>
      <c r="Q30" s="404" t="s">
        <v>31</v>
      </c>
      <c r="R30" s="404" t="s">
        <v>31</v>
      </c>
      <c r="S30" s="400"/>
      <c r="T30" s="268" t="s">
        <v>94</v>
      </c>
    </row>
    <row r="31" spans="1:22" ht="18.600000000000001" customHeight="1">
      <c r="A31" s="417"/>
      <c r="B31" s="515"/>
      <c r="C31" s="519"/>
      <c r="D31" s="416"/>
      <c r="E31" s="416"/>
      <c r="F31" s="382" t="s">
        <v>157</v>
      </c>
      <c r="G31" s="379" t="s">
        <v>158</v>
      </c>
      <c r="H31" s="285">
        <f>+H25+7</f>
        <v>44593</v>
      </c>
      <c r="I31" s="286" t="s">
        <v>31</v>
      </c>
      <c r="J31" s="286" t="s">
        <v>31</v>
      </c>
      <c r="K31" s="286" t="s">
        <v>31</v>
      </c>
      <c r="L31" s="286" t="s">
        <v>31</v>
      </c>
      <c r="M31" s="287">
        <f>+N31+3</f>
        <v>44624</v>
      </c>
      <c r="N31" s="287">
        <f>+O31+3</f>
        <v>44621</v>
      </c>
      <c r="O31" s="287">
        <f>+H31+25</f>
        <v>44618</v>
      </c>
      <c r="P31" s="288" t="s">
        <v>31</v>
      </c>
      <c r="Q31" s="287">
        <f>H31+35</f>
        <v>44628</v>
      </c>
      <c r="R31" s="288" t="s">
        <v>31</v>
      </c>
      <c r="S31" s="288" t="s">
        <v>31</v>
      </c>
      <c r="T31" s="263" t="s">
        <v>96</v>
      </c>
    </row>
    <row r="32" spans="1:22" ht="18" customHeight="1">
      <c r="A32" s="444"/>
      <c r="B32" s="514"/>
      <c r="C32" s="517"/>
      <c r="D32" s="413"/>
      <c r="E32" s="522"/>
      <c r="F32" s="529"/>
      <c r="G32" s="329"/>
      <c r="H32" s="495"/>
      <c r="I32" s="299">
        <f>H32+15</f>
        <v>15</v>
      </c>
      <c r="J32" s="300" t="s">
        <v>31</v>
      </c>
      <c r="K32" s="300" t="s">
        <v>31</v>
      </c>
      <c r="L32" s="300" t="s">
        <v>31</v>
      </c>
      <c r="M32" s="300" t="s">
        <v>31</v>
      </c>
      <c r="N32" s="300" t="s">
        <v>31</v>
      </c>
      <c r="O32" s="300" t="s">
        <v>31</v>
      </c>
      <c r="P32" s="300" t="s">
        <v>31</v>
      </c>
      <c r="Q32" s="300" t="s">
        <v>31</v>
      </c>
      <c r="R32" s="300" t="s">
        <v>31</v>
      </c>
      <c r="S32" s="300" t="s">
        <v>31</v>
      </c>
      <c r="T32" s="165" t="s">
        <v>91</v>
      </c>
    </row>
    <row r="33" spans="1:20" ht="18" customHeight="1">
      <c r="A33" s="511"/>
      <c r="B33" s="512"/>
      <c r="C33" s="332"/>
      <c r="D33" s="387"/>
      <c r="E33" s="523"/>
      <c r="F33" s="528"/>
      <c r="G33" s="322"/>
      <c r="H33" s="289"/>
      <c r="I33" s="290">
        <f>+H33+18</f>
        <v>18</v>
      </c>
      <c r="J33" s="290">
        <f>H33+24</f>
        <v>24</v>
      </c>
      <c r="K33" s="289" t="s">
        <v>31</v>
      </c>
      <c r="L33" s="289" t="s">
        <v>31</v>
      </c>
      <c r="M33" s="289" t="s">
        <v>31</v>
      </c>
      <c r="N33" s="289" t="s">
        <v>31</v>
      </c>
      <c r="O33" s="289" t="s">
        <v>31</v>
      </c>
      <c r="P33" s="289" t="s">
        <v>31</v>
      </c>
      <c r="Q33" s="289" t="s">
        <v>31</v>
      </c>
      <c r="R33" s="289" t="s">
        <v>31</v>
      </c>
      <c r="S33" s="289" t="s">
        <v>31</v>
      </c>
      <c r="T33" s="129" t="s">
        <v>92</v>
      </c>
    </row>
    <row r="34" spans="1:20" ht="18" customHeight="1">
      <c r="A34" s="326"/>
      <c r="B34" s="498"/>
      <c r="C34" s="520"/>
      <c r="D34" s="388" t="s">
        <v>118</v>
      </c>
      <c r="E34" s="524">
        <f>+C34+2</f>
        <v>2</v>
      </c>
      <c r="F34" s="530"/>
      <c r="G34" s="578"/>
      <c r="H34" s="318"/>
      <c r="I34" s="319" t="s">
        <v>31</v>
      </c>
      <c r="J34" s="318">
        <f>+H34+18</f>
        <v>18</v>
      </c>
      <c r="K34" s="318">
        <f>+J34+9</f>
        <v>27</v>
      </c>
      <c r="L34" s="318">
        <f>+K34+5</f>
        <v>32</v>
      </c>
      <c r="M34" s="435" t="s">
        <v>31</v>
      </c>
      <c r="N34" s="320" t="s">
        <v>31</v>
      </c>
      <c r="O34" s="320" t="s">
        <v>31</v>
      </c>
      <c r="P34" s="320" t="s">
        <v>31</v>
      </c>
      <c r="Q34" s="320" t="s">
        <v>31</v>
      </c>
      <c r="R34" s="320" t="s">
        <v>31</v>
      </c>
      <c r="S34" s="320" t="s">
        <v>31</v>
      </c>
      <c r="T34" s="321" t="s">
        <v>95</v>
      </c>
    </row>
    <row r="35" spans="1:20" ht="18" customHeight="1">
      <c r="A35" s="445"/>
      <c r="B35" s="499"/>
      <c r="C35" s="521"/>
      <c r="D35" s="419" t="s">
        <v>37</v>
      </c>
      <c r="E35" s="500">
        <f>+C35+2</f>
        <v>2</v>
      </c>
      <c r="F35" s="526" t="s">
        <v>114</v>
      </c>
      <c r="G35" s="393"/>
      <c r="H35" s="400"/>
      <c r="I35" s="401" t="s">
        <v>31</v>
      </c>
      <c r="J35" s="401" t="s">
        <v>31</v>
      </c>
      <c r="K35" s="401" t="s">
        <v>31</v>
      </c>
      <c r="L35" s="401" t="s">
        <v>31</v>
      </c>
      <c r="M35" s="402"/>
      <c r="N35" s="403" t="s">
        <v>31</v>
      </c>
      <c r="O35" s="404" t="s">
        <v>31</v>
      </c>
      <c r="P35" s="400"/>
      <c r="Q35" s="404" t="s">
        <v>31</v>
      </c>
      <c r="R35" s="404" t="s">
        <v>31</v>
      </c>
      <c r="S35" s="400"/>
      <c r="T35" s="189" t="s">
        <v>93</v>
      </c>
    </row>
    <row r="36" spans="1:20" ht="18" customHeight="1">
      <c r="A36" s="540"/>
      <c r="B36" s="541"/>
      <c r="C36" s="543"/>
      <c r="D36" s="544" t="s">
        <v>37</v>
      </c>
      <c r="E36" s="544">
        <f>+C36+2</f>
        <v>2</v>
      </c>
      <c r="F36" s="586"/>
      <c r="G36" s="308"/>
      <c r="H36" s="309"/>
      <c r="I36" s="310" t="s">
        <v>31</v>
      </c>
      <c r="J36" s="310" t="s">
        <v>31</v>
      </c>
      <c r="K36" s="310" t="s">
        <v>31</v>
      </c>
      <c r="L36" s="310" t="s">
        <v>31</v>
      </c>
      <c r="M36" s="378" t="s">
        <v>31</v>
      </c>
      <c r="N36" s="311" t="s">
        <v>31</v>
      </c>
      <c r="O36" s="312">
        <f>+P36+2</f>
        <v>27</v>
      </c>
      <c r="P36" s="312">
        <f>+H36+25</f>
        <v>25</v>
      </c>
      <c r="Q36" s="313" t="s">
        <v>31</v>
      </c>
      <c r="R36" s="312">
        <f>+O36+2</f>
        <v>29</v>
      </c>
      <c r="S36" s="310">
        <f>+R36+2</f>
        <v>31</v>
      </c>
      <c r="T36" s="268" t="s">
        <v>94</v>
      </c>
    </row>
    <row r="37" spans="1:20" ht="18.600000000000001" customHeight="1">
      <c r="A37" s="417"/>
      <c r="B37" s="515"/>
      <c r="C37" s="519"/>
      <c r="D37" s="416"/>
      <c r="E37" s="416"/>
      <c r="F37" s="382"/>
      <c r="G37" s="379"/>
      <c r="H37" s="285"/>
      <c r="I37" s="286" t="s">
        <v>31</v>
      </c>
      <c r="J37" s="286" t="s">
        <v>31</v>
      </c>
      <c r="K37" s="286" t="s">
        <v>31</v>
      </c>
      <c r="L37" s="286" t="s">
        <v>31</v>
      </c>
      <c r="M37" s="287">
        <f>+N37+3</f>
        <v>31</v>
      </c>
      <c r="N37" s="287">
        <f>+O37+3</f>
        <v>28</v>
      </c>
      <c r="O37" s="287">
        <f>+H37+25</f>
        <v>25</v>
      </c>
      <c r="P37" s="288" t="s">
        <v>31</v>
      </c>
      <c r="Q37" s="287">
        <f>H37+35</f>
        <v>35</v>
      </c>
      <c r="R37" s="288" t="s">
        <v>31</v>
      </c>
      <c r="S37" s="288" t="s">
        <v>31</v>
      </c>
      <c r="T37" s="263" t="s">
        <v>96</v>
      </c>
    </row>
    <row r="38" spans="1:20" ht="18" customHeight="1">
      <c r="F38" s="446"/>
      <c r="G38" s="446"/>
      <c r="H38" s="447"/>
      <c r="I38" s="448"/>
      <c r="J38" s="448"/>
      <c r="K38" s="448"/>
      <c r="L38" s="448"/>
      <c r="M38" s="449"/>
      <c r="N38" s="449"/>
      <c r="O38" s="449"/>
      <c r="P38" s="450"/>
      <c r="Q38" s="449"/>
      <c r="R38" s="450"/>
      <c r="S38" s="450"/>
      <c r="T38" s="263"/>
    </row>
    <row r="39" spans="1:20" ht="18" customHeight="1">
      <c r="F39" s="446"/>
      <c r="G39" s="446"/>
      <c r="H39" s="447"/>
      <c r="I39" s="448"/>
      <c r="J39" s="448"/>
      <c r="K39" s="448"/>
      <c r="L39" s="448"/>
      <c r="M39" s="449"/>
      <c r="N39" s="449"/>
      <c r="O39" s="449"/>
      <c r="P39" s="450"/>
      <c r="Q39" s="449"/>
      <c r="R39" s="450"/>
      <c r="S39" s="450"/>
      <c r="T39" s="263"/>
    </row>
    <row r="41" spans="1:20">
      <c r="A41" s="166"/>
      <c r="B41" s="166"/>
      <c r="C41" s="157"/>
      <c r="D41" s="146"/>
      <c r="E41" s="146"/>
      <c r="F41" s="146"/>
      <c r="G41" s="174"/>
      <c r="H41" s="146"/>
      <c r="I41" s="167"/>
      <c r="J41" s="148"/>
      <c r="K41" s="148"/>
      <c r="S41" s="148" t="s">
        <v>32</v>
      </c>
    </row>
    <row r="42" spans="1:20">
      <c r="A42" s="139" t="s">
        <v>33</v>
      </c>
      <c r="B42" s="245"/>
      <c r="C42" s="145"/>
      <c r="D42" s="146"/>
      <c r="E42" s="146"/>
      <c r="F42" s="147"/>
      <c r="G42" s="252"/>
      <c r="H42" s="147"/>
      <c r="I42" s="147"/>
      <c r="K42" s="60"/>
      <c r="L42" s="60"/>
    </row>
    <row r="43" spans="1:20">
      <c r="A43" s="333" t="s">
        <v>115</v>
      </c>
      <c r="B43" s="330"/>
      <c r="C43" s="152"/>
      <c r="D43" s="150"/>
      <c r="E43" s="150"/>
      <c r="F43" s="80"/>
      <c r="G43" s="220"/>
      <c r="H43" s="153"/>
      <c r="I43" s="153"/>
      <c r="K43" s="60"/>
      <c r="L43" s="60"/>
      <c r="T43" s="60"/>
    </row>
    <row r="44" spans="1:20">
      <c r="A44" s="259" t="s">
        <v>73</v>
      </c>
      <c r="B44" s="246"/>
      <c r="C44" s="161"/>
      <c r="D44" s="150"/>
      <c r="E44" s="150"/>
      <c r="F44" s="81"/>
      <c r="G44" s="254"/>
      <c r="H44" s="147"/>
      <c r="I44" s="147"/>
      <c r="K44" s="60"/>
      <c r="L44" s="60"/>
      <c r="T44" s="60"/>
    </row>
    <row r="45" spans="1:20">
      <c r="A45" s="1" t="s">
        <v>74</v>
      </c>
      <c r="B45" s="247"/>
      <c r="C45" s="161"/>
      <c r="D45" s="150"/>
      <c r="E45" s="150"/>
      <c r="F45" s="81"/>
      <c r="G45" s="254"/>
      <c r="H45" s="147"/>
      <c r="I45" s="147"/>
      <c r="K45" s="60"/>
      <c r="L45" s="60"/>
      <c r="T45" s="60"/>
    </row>
    <row r="46" spans="1:20">
      <c r="A46" s="169"/>
      <c r="B46" s="247"/>
      <c r="C46" s="161"/>
      <c r="D46" s="150"/>
      <c r="E46" s="150"/>
      <c r="F46" s="81"/>
      <c r="G46" s="254"/>
      <c r="H46" s="147"/>
      <c r="I46" s="147"/>
      <c r="K46" s="60"/>
      <c r="L46" s="60"/>
      <c r="T46" s="60"/>
    </row>
    <row r="47" spans="1:20">
      <c r="A47" s="141" t="s">
        <v>99</v>
      </c>
      <c r="B47" s="154"/>
      <c r="C47" s="162"/>
      <c r="D47" s="155"/>
      <c r="E47" s="156"/>
      <c r="F47" s="157"/>
      <c r="G47" s="255"/>
      <c r="H47" s="153"/>
      <c r="I47" s="153"/>
      <c r="K47" s="60"/>
      <c r="L47" s="60"/>
      <c r="T47" s="60"/>
    </row>
    <row r="48" spans="1:20">
      <c r="A48" s="141" t="s">
        <v>98</v>
      </c>
      <c r="B48" s="248"/>
      <c r="C48" s="159"/>
      <c r="D48" s="160"/>
      <c r="E48" s="163"/>
      <c r="F48" s="80"/>
      <c r="G48" s="220"/>
      <c r="H48" s="147"/>
      <c r="I48" s="147"/>
      <c r="K48" s="60"/>
      <c r="L48" s="60"/>
      <c r="T48" s="60"/>
    </row>
  </sheetData>
  <mergeCells count="8">
    <mergeCell ref="B3:L3"/>
    <mergeCell ref="B2:L2"/>
    <mergeCell ref="B1:L1"/>
    <mergeCell ref="A6:B7"/>
    <mergeCell ref="F6:G6"/>
    <mergeCell ref="F7:G7"/>
    <mergeCell ref="I6:S6"/>
    <mergeCell ref="C6:D6"/>
  </mergeCells>
  <hyperlinks>
    <hyperlink ref="A5" location="MENU!A1" display="BACK TO MENU" xr:uid="{00000000-0004-0000-0600-000000000000}"/>
  </hyperlinks>
  <printOptions horizontalCentered="1" verticalCentered="1"/>
  <pageMargins left="0" right="0" top="0" bottom="0" header="0" footer="0"/>
  <pageSetup paperSize="9" scale="72" orientation="landscape" horizontalDpi="204" verticalDpi="196" r:id="rId1"/>
  <headerFooter alignWithMargins="0">
    <oddHeader xml:space="preserve">&amp;L
&amp;R
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42"/>
  <sheetViews>
    <sheetView showGridLines="0" zoomScale="80" zoomScaleNormal="80" workbookViewId="0">
      <selection activeCell="A23" sqref="A23:C25"/>
    </sheetView>
  </sheetViews>
  <sheetFormatPr defaultColWidth="8" defaultRowHeight="14.25"/>
  <cols>
    <col min="1" max="1" width="20.77734375" style="110" customWidth="1"/>
    <col min="2" max="2" width="8.77734375" style="110" customWidth="1"/>
    <col min="3" max="3" width="7.88671875" style="111" customWidth="1"/>
    <col min="4" max="4" width="6.33203125" style="110" customWidth="1"/>
    <col min="5" max="5" width="7.77734375" style="110" customWidth="1"/>
    <col min="6" max="6" width="33.6640625" style="112" customWidth="1"/>
    <col min="7" max="7" width="12.44140625" style="110" customWidth="1"/>
    <col min="8" max="8" width="14.77734375" style="112" customWidth="1"/>
    <col min="9" max="9" width="12.88671875" style="110" customWidth="1"/>
    <col min="10" max="10" width="8.21875" style="110" bestFit="1" customWidth="1"/>
    <col min="11" max="11" width="8.6640625" style="110" bestFit="1" customWidth="1"/>
    <col min="12" max="12" width="12.33203125" style="110" bestFit="1" customWidth="1"/>
    <col min="13" max="13" width="13.6640625" style="110" bestFit="1" customWidth="1"/>
    <col min="14" max="14" width="13.77734375" style="110" bestFit="1" customWidth="1"/>
    <col min="15" max="15" width="15.109375" style="110" bestFit="1" customWidth="1"/>
    <col min="16" max="16" width="12.77734375" style="113" bestFit="1" customWidth="1"/>
    <col min="17" max="17" width="10" style="110" bestFit="1" customWidth="1"/>
    <col min="18" max="18" width="7.109375" style="110" bestFit="1" customWidth="1"/>
    <col min="19" max="19" width="10.109375" style="110" customWidth="1"/>
    <col min="20" max="20" width="14.77734375" style="110" bestFit="1" customWidth="1"/>
    <col min="21" max="21" width="8.44140625" style="110" bestFit="1" customWidth="1"/>
    <col min="22" max="16384" width="8" style="110"/>
  </cols>
  <sheetData>
    <row r="1" spans="1:21" ht="18">
      <c r="B1" s="631" t="s">
        <v>0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114"/>
    </row>
    <row r="2" spans="1:21" ht="18">
      <c r="B2" s="630" t="s">
        <v>59</v>
      </c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114"/>
    </row>
    <row r="3" spans="1:21" ht="15">
      <c r="A3" s="115"/>
      <c r="F3" s="116"/>
      <c r="G3" s="117"/>
      <c r="H3" s="116"/>
      <c r="I3" s="116"/>
      <c r="J3" s="116"/>
      <c r="K3" s="117"/>
      <c r="M3" s="116"/>
      <c r="N3" s="137"/>
      <c r="P3" s="110"/>
      <c r="T3" s="114"/>
    </row>
    <row r="4" spans="1:21" ht="15">
      <c r="B4" s="114"/>
      <c r="C4" s="118"/>
      <c r="D4" s="114"/>
      <c r="E4" s="114"/>
      <c r="F4" s="119"/>
      <c r="G4" s="236"/>
      <c r="H4" s="120"/>
      <c r="I4" s="121"/>
      <c r="J4" s="121"/>
      <c r="K4" s="114"/>
      <c r="L4" s="114"/>
      <c r="M4" s="114"/>
      <c r="N4" s="114"/>
      <c r="O4" s="122"/>
      <c r="P4" s="123"/>
      <c r="Q4" s="122"/>
      <c r="R4" s="122"/>
      <c r="S4" s="122"/>
    </row>
    <row r="5" spans="1:21" ht="15">
      <c r="A5" s="182"/>
      <c r="B5" s="114"/>
      <c r="C5" s="118"/>
      <c r="D5" s="114"/>
      <c r="E5" s="114"/>
      <c r="F5" s="119"/>
      <c r="G5" s="236"/>
      <c r="H5" s="120"/>
      <c r="I5" s="121"/>
      <c r="J5" s="121"/>
      <c r="K5" s="114"/>
      <c r="L5" s="114"/>
      <c r="M5" s="114"/>
      <c r="N5" s="114"/>
      <c r="O5" s="122"/>
      <c r="P5" s="123"/>
      <c r="Q5" s="122"/>
      <c r="R5" s="122"/>
      <c r="S5" s="122"/>
    </row>
    <row r="6" spans="1:21" ht="15">
      <c r="A6" s="182"/>
      <c r="B6" s="114"/>
      <c r="C6" s="118"/>
      <c r="D6" s="114"/>
      <c r="E6" s="114"/>
      <c r="F6" s="119"/>
      <c r="G6" s="236"/>
      <c r="H6" s="120"/>
      <c r="I6" s="121"/>
      <c r="J6" s="121"/>
      <c r="K6" s="114"/>
      <c r="L6" s="114"/>
      <c r="M6" s="114"/>
      <c r="N6" s="114"/>
      <c r="O6" s="122"/>
      <c r="P6" s="123"/>
      <c r="Q6" s="122"/>
      <c r="R6" s="122"/>
      <c r="S6" s="122"/>
    </row>
    <row r="7" spans="1:21" ht="15">
      <c r="A7" s="182" t="s">
        <v>14</v>
      </c>
      <c r="B7" s="114"/>
      <c r="C7" s="118"/>
      <c r="D7" s="114"/>
      <c r="E7" s="114"/>
      <c r="F7" s="124"/>
      <c r="G7" s="114"/>
      <c r="H7" s="125"/>
      <c r="I7" s="114"/>
      <c r="J7" s="114"/>
      <c r="K7" s="114"/>
      <c r="L7" s="114"/>
      <c r="M7" s="114"/>
      <c r="P7" s="126"/>
      <c r="Q7" s="127"/>
      <c r="R7" s="128"/>
      <c r="S7" s="128"/>
    </row>
    <row r="8" spans="1:21" ht="18" customHeight="1">
      <c r="A8" s="632" t="s">
        <v>119</v>
      </c>
      <c r="B8" s="633"/>
      <c r="C8" s="646" t="s">
        <v>17</v>
      </c>
      <c r="D8" s="647"/>
      <c r="E8" s="249" t="s">
        <v>18</v>
      </c>
      <c r="F8" s="637" t="s">
        <v>19</v>
      </c>
      <c r="G8" s="637"/>
      <c r="H8" s="324" t="s">
        <v>60</v>
      </c>
      <c r="I8" s="640" t="s">
        <v>18</v>
      </c>
      <c r="J8" s="640"/>
      <c r="K8" s="640"/>
      <c r="L8" s="640"/>
      <c r="M8" s="640"/>
      <c r="N8" s="640"/>
      <c r="O8" s="640"/>
      <c r="P8" s="640"/>
      <c r="Q8" s="640"/>
      <c r="R8" s="640"/>
      <c r="S8" s="641"/>
    </row>
    <row r="9" spans="1:21" ht="18" customHeight="1">
      <c r="A9" s="634"/>
      <c r="B9" s="644"/>
      <c r="C9" s="415" t="s">
        <v>21</v>
      </c>
      <c r="D9" s="275"/>
      <c r="E9" s="244" t="s">
        <v>61</v>
      </c>
      <c r="F9" s="645" t="s">
        <v>23</v>
      </c>
      <c r="G9" s="645"/>
      <c r="H9" s="240" t="s">
        <v>18</v>
      </c>
      <c r="I9" s="267" t="s">
        <v>62</v>
      </c>
      <c r="J9" s="241" t="s">
        <v>63</v>
      </c>
      <c r="K9" s="267" t="s">
        <v>64</v>
      </c>
      <c r="L9" s="241" t="s">
        <v>65</v>
      </c>
      <c r="M9" s="267" t="s">
        <v>66</v>
      </c>
      <c r="N9" s="241" t="s">
        <v>67</v>
      </c>
      <c r="O9" s="267" t="s">
        <v>68</v>
      </c>
      <c r="P9" s="240" t="s">
        <v>69</v>
      </c>
      <c r="Q9" s="267" t="s">
        <v>70</v>
      </c>
      <c r="R9" s="241" t="s">
        <v>71</v>
      </c>
      <c r="S9" s="242" t="s">
        <v>72</v>
      </c>
    </row>
    <row r="10" spans="1:21" ht="18" customHeight="1">
      <c r="A10" s="395">
        <f>+'S.AFRICA via SIN'!A9</f>
        <v>0</v>
      </c>
      <c r="B10" s="395">
        <f>+'S.AFRICA via SIN'!B9</f>
        <v>0</v>
      </c>
      <c r="C10" s="332">
        <f>+'S.AFRICA via SIN'!C9</f>
        <v>0</v>
      </c>
      <c r="D10" s="387" t="s">
        <v>38</v>
      </c>
      <c r="E10" s="332">
        <f>+C10+2</f>
        <v>2</v>
      </c>
      <c r="F10" s="306"/>
      <c r="G10" s="307"/>
      <c r="H10" s="291"/>
      <c r="I10" s="292"/>
      <c r="J10" s="293"/>
      <c r="K10" s="292"/>
      <c r="L10" s="293"/>
      <c r="M10" s="292"/>
      <c r="N10" s="294"/>
      <c r="O10" s="294"/>
      <c r="P10" s="277"/>
      <c r="Q10" s="294"/>
      <c r="R10" s="243"/>
      <c r="S10" s="295"/>
      <c r="T10" s="239"/>
    </row>
    <row r="11" spans="1:21" ht="18" customHeight="1">
      <c r="A11" s="326" t="str">
        <f>+'S.AFRICA via SIN'!A10</f>
        <v>CAPE FAWLEY</v>
      </c>
      <c r="B11" s="438" t="str">
        <f>+'S.AFRICA via SIN'!B10</f>
        <v>089S</v>
      </c>
      <c r="C11" s="440">
        <f>+'S.AFRICA via SIN'!C10</f>
        <v>44927</v>
      </c>
      <c r="D11" s="388" t="s">
        <v>118</v>
      </c>
      <c r="E11" s="524">
        <f>C11+2</f>
        <v>44929</v>
      </c>
      <c r="F11" s="381" t="s">
        <v>200</v>
      </c>
      <c r="G11" s="397" t="s">
        <v>201</v>
      </c>
      <c r="H11" s="296">
        <v>44570</v>
      </c>
      <c r="I11" s="297">
        <f>H11+23</f>
        <v>44593</v>
      </c>
      <c r="J11" s="296" t="s">
        <v>31</v>
      </c>
      <c r="K11" s="297">
        <f>H11+24</f>
        <v>44594</v>
      </c>
      <c r="L11" s="298">
        <f>H11+26</f>
        <v>44596</v>
      </c>
      <c r="M11" s="297">
        <f>H11+27</f>
        <v>44597</v>
      </c>
      <c r="N11" s="290">
        <f>H11+30</f>
        <v>44600</v>
      </c>
      <c r="O11" s="290">
        <f>H11+32</f>
        <v>44602</v>
      </c>
      <c r="P11" s="278">
        <f>H11+36</f>
        <v>44606</v>
      </c>
      <c r="Q11" s="289" t="s">
        <v>31</v>
      </c>
      <c r="R11" s="296" t="s">
        <v>31</v>
      </c>
      <c r="S11" s="296" t="s">
        <v>31</v>
      </c>
      <c r="T11" s="129" t="s">
        <v>89</v>
      </c>
    </row>
    <row r="12" spans="1:21" ht="18" customHeight="1">
      <c r="A12" s="439" t="str">
        <f>+'S.AFRICA via SIN'!A11</f>
        <v>HANSA OSTERBURG</v>
      </c>
      <c r="B12" s="442" t="str">
        <f>+'S.AFRICA via SIN'!B11</f>
        <v>045S</v>
      </c>
      <c r="C12" s="441">
        <f>+'S.AFRICA via SIN'!C11</f>
        <v>44563</v>
      </c>
      <c r="D12" s="419" t="s">
        <v>37</v>
      </c>
      <c r="E12" s="571">
        <f>+C12+2</f>
        <v>44565</v>
      </c>
      <c r="F12" s="381"/>
      <c r="G12" s="436"/>
      <c r="H12" s="289"/>
      <c r="I12" s="297"/>
      <c r="J12" s="289"/>
      <c r="K12" s="297"/>
      <c r="L12" s="290"/>
      <c r="M12" s="297"/>
      <c r="N12" s="290"/>
      <c r="O12" s="290"/>
      <c r="P12" s="278"/>
      <c r="Q12" s="289"/>
      <c r="R12" s="289"/>
      <c r="S12" s="437"/>
      <c r="T12" s="129"/>
    </row>
    <row r="13" spans="1:21" ht="18" customHeight="1">
      <c r="A13" s="545" t="str">
        <f>+'S.AFRICA via SIN'!A12</f>
        <v>SINAR SUNDA</v>
      </c>
      <c r="B13" s="546" t="str">
        <f>+'S.AFRICA via SIN'!B12</f>
        <v>130S</v>
      </c>
      <c r="C13" s="547">
        <f>+'S.AFRICA via SIN'!C12</f>
        <v>44563</v>
      </c>
      <c r="D13" s="542" t="str">
        <f>+'S.AFRICA via SIN'!D12</f>
        <v>MON</v>
      </c>
      <c r="E13" s="542">
        <f>+'S.AFRICA via SIN'!E12</f>
        <v>44565</v>
      </c>
      <c r="F13" s="420" t="s">
        <v>208</v>
      </c>
      <c r="G13" s="584" t="s">
        <v>209</v>
      </c>
      <c r="H13" s="280">
        <v>44570</v>
      </c>
      <c r="I13" s="281" t="s">
        <v>31</v>
      </c>
      <c r="J13" s="280">
        <f>H13+24</f>
        <v>44594</v>
      </c>
      <c r="K13" s="282">
        <f>H13+26</f>
        <v>44596</v>
      </c>
      <c r="L13" s="280">
        <f>H13+28</f>
        <v>44598</v>
      </c>
      <c r="M13" s="282">
        <f>H13+29</f>
        <v>44599</v>
      </c>
      <c r="N13" s="283" t="s">
        <v>31</v>
      </c>
      <c r="O13" s="283" t="s">
        <v>31</v>
      </c>
      <c r="P13" s="283" t="s">
        <v>31</v>
      </c>
      <c r="Q13" s="283" t="s">
        <v>31</v>
      </c>
      <c r="R13" s="280">
        <f>H13+30</f>
        <v>44600</v>
      </c>
      <c r="S13" s="284">
        <f>H13+29</f>
        <v>44599</v>
      </c>
      <c r="T13" s="266" t="s">
        <v>90</v>
      </c>
      <c r="U13"/>
    </row>
    <row r="14" spans="1:21" ht="18" customHeight="1">
      <c r="A14" s="395">
        <f>+'S.AFRICA via SIN'!A15</f>
        <v>0</v>
      </c>
      <c r="B14" s="395">
        <f>+'S.AFRICA via SIN'!B15</f>
        <v>0</v>
      </c>
      <c r="C14" s="332">
        <f>+'S.AFRICA via SIN'!C15</f>
        <v>0</v>
      </c>
      <c r="D14" s="387" t="s">
        <v>38</v>
      </c>
      <c r="E14" s="332">
        <v>44658</v>
      </c>
      <c r="F14" s="501"/>
      <c r="G14" s="502"/>
      <c r="H14" s="503"/>
      <c r="I14" s="504"/>
      <c r="J14" s="504"/>
      <c r="K14" s="504"/>
      <c r="L14" s="504"/>
      <c r="M14" s="504"/>
      <c r="N14" s="504"/>
      <c r="O14" s="504"/>
      <c r="P14" s="505"/>
      <c r="Q14" s="504"/>
      <c r="R14" s="506"/>
      <c r="S14" s="507"/>
      <c r="T14" s="239"/>
    </row>
    <row r="15" spans="1:21" ht="18" customHeight="1">
      <c r="A15" s="326" t="str">
        <f>+'S.AFRICA via SIN'!A16</f>
        <v>SANTA LOUKIA</v>
      </c>
      <c r="B15" s="438" t="str">
        <f>+'S.AFRICA via SIN'!B16</f>
        <v>209S</v>
      </c>
      <c r="C15" s="440">
        <f>+'S.AFRICA via SIN'!C16</f>
        <v>44934</v>
      </c>
      <c r="D15" s="388" t="s">
        <v>118</v>
      </c>
      <c r="E15" s="524">
        <v>44656</v>
      </c>
      <c r="F15" s="381" t="s">
        <v>202</v>
      </c>
      <c r="G15" s="397" t="s">
        <v>203</v>
      </c>
      <c r="H15" s="296">
        <f>+H11+7</f>
        <v>44577</v>
      </c>
      <c r="I15" s="297">
        <f>H15+23</f>
        <v>44600</v>
      </c>
      <c r="J15" s="296" t="s">
        <v>31</v>
      </c>
      <c r="K15" s="297">
        <f>H15+24</f>
        <v>44601</v>
      </c>
      <c r="L15" s="298">
        <f>H15+26</f>
        <v>44603</v>
      </c>
      <c r="M15" s="297">
        <f>H15+27</f>
        <v>44604</v>
      </c>
      <c r="N15" s="290">
        <f>H15+30</f>
        <v>44607</v>
      </c>
      <c r="O15" s="290">
        <f>H15+32</f>
        <v>44609</v>
      </c>
      <c r="P15" s="278">
        <f>H15+36</f>
        <v>44613</v>
      </c>
      <c r="Q15" s="289" t="s">
        <v>31</v>
      </c>
      <c r="R15" s="296" t="s">
        <v>31</v>
      </c>
      <c r="S15" s="296" t="s">
        <v>31</v>
      </c>
      <c r="T15" s="129" t="s">
        <v>89</v>
      </c>
    </row>
    <row r="16" spans="1:21" ht="18" customHeight="1">
      <c r="A16" s="439" t="str">
        <f>+'S.AFRICA via SIN'!A17</f>
        <v>HANSA OSTERBURG</v>
      </c>
      <c r="B16" s="442" t="str">
        <f>+'S.AFRICA via SIN'!B17</f>
        <v>046S</v>
      </c>
      <c r="C16" s="441">
        <f>+'S.AFRICA via SIN'!C17</f>
        <v>44570</v>
      </c>
      <c r="D16" s="419" t="s">
        <v>37</v>
      </c>
      <c r="E16" s="571">
        <v>44657</v>
      </c>
      <c r="F16" s="381"/>
      <c r="G16" s="436"/>
      <c r="H16" s="289"/>
      <c r="I16" s="297"/>
      <c r="J16" s="289"/>
      <c r="K16" s="297"/>
      <c r="L16" s="290"/>
      <c r="M16" s="297"/>
      <c r="N16" s="290"/>
      <c r="O16" s="290"/>
      <c r="P16" s="278"/>
      <c r="Q16" s="289"/>
      <c r="R16" s="289"/>
      <c r="S16" s="437"/>
      <c r="T16" s="129"/>
    </row>
    <row r="17" spans="1:21" ht="18" customHeight="1">
      <c r="A17" s="545" t="str">
        <f>+'S.AFRICA via SIN'!A18</f>
        <v>CSCL LIMA</v>
      </c>
      <c r="B17" s="546" t="str">
        <f>+'S.AFRICA via SIN'!B18</f>
        <v>148S</v>
      </c>
      <c r="C17" s="547">
        <f>+'S.AFRICA via SIN'!C18</f>
        <v>44570</v>
      </c>
      <c r="D17" s="542" t="str">
        <f>+'S.AFRICA via SIN'!D18</f>
        <v>MON</v>
      </c>
      <c r="E17" s="542">
        <f>+'S.AFRICA via SIN'!E18</f>
        <v>44572</v>
      </c>
      <c r="F17" s="420" t="s">
        <v>210</v>
      </c>
      <c r="G17" s="466" t="s">
        <v>211</v>
      </c>
      <c r="H17" s="280">
        <f>+H13+7</f>
        <v>44577</v>
      </c>
      <c r="I17" s="281" t="s">
        <v>31</v>
      </c>
      <c r="J17" s="280">
        <f>H17+24</f>
        <v>44601</v>
      </c>
      <c r="K17" s="282">
        <f>H17+26</f>
        <v>44603</v>
      </c>
      <c r="L17" s="280">
        <f>H17+28</f>
        <v>44605</v>
      </c>
      <c r="M17" s="282">
        <f>H17+29</f>
        <v>44606</v>
      </c>
      <c r="N17" s="283" t="s">
        <v>31</v>
      </c>
      <c r="O17" s="283" t="s">
        <v>31</v>
      </c>
      <c r="P17" s="283" t="s">
        <v>31</v>
      </c>
      <c r="Q17" s="283" t="s">
        <v>31</v>
      </c>
      <c r="R17" s="280">
        <f>H17+30</f>
        <v>44607</v>
      </c>
      <c r="S17" s="284">
        <f>H17+29</f>
        <v>44606</v>
      </c>
      <c r="T17" s="266" t="s">
        <v>90</v>
      </c>
      <c r="U17"/>
    </row>
    <row r="18" spans="1:21" ht="18" customHeight="1">
      <c r="A18" s="395">
        <f>+'S.AFRICA via SIN'!A21</f>
        <v>0</v>
      </c>
      <c r="B18" s="395">
        <f>+'S.AFRICA via SIN'!B21</f>
        <v>0</v>
      </c>
      <c r="C18" s="332">
        <v>44603</v>
      </c>
      <c r="D18" s="387" t="s">
        <v>38</v>
      </c>
      <c r="E18" s="523">
        <v>44658</v>
      </c>
      <c r="F18" s="501"/>
      <c r="G18" s="566"/>
      <c r="H18" s="569"/>
      <c r="I18" s="568"/>
      <c r="J18" s="504"/>
      <c r="K18" s="504"/>
      <c r="L18" s="504"/>
      <c r="M18" s="504"/>
      <c r="N18" s="504"/>
      <c r="O18" s="504"/>
      <c r="P18" s="505"/>
      <c r="Q18" s="504"/>
      <c r="R18" s="506"/>
      <c r="S18" s="507"/>
      <c r="T18" s="239"/>
    </row>
    <row r="19" spans="1:21" ht="18" customHeight="1">
      <c r="A19" s="326" t="str">
        <f>+'S.AFRICA via SIN'!A22</f>
        <v>CAPE FAWLEY</v>
      </c>
      <c r="B19" s="438" t="str">
        <f>+'S.AFRICA via SIN'!B22</f>
        <v>090S</v>
      </c>
      <c r="C19" s="440">
        <f>+'S.AFRICA via SIN'!C22</f>
        <v>44941</v>
      </c>
      <c r="D19" s="388" t="s">
        <v>118</v>
      </c>
      <c r="E19" s="524">
        <f>C19+2</f>
        <v>44943</v>
      </c>
      <c r="F19" s="381" t="s">
        <v>204</v>
      </c>
      <c r="G19" s="567" t="s">
        <v>205</v>
      </c>
      <c r="H19" s="289">
        <f>+H15+7</f>
        <v>44584</v>
      </c>
      <c r="I19" s="290">
        <f>H19+23</f>
        <v>44607</v>
      </c>
      <c r="J19" s="296" t="s">
        <v>31</v>
      </c>
      <c r="K19" s="297">
        <f>H19+24</f>
        <v>44608</v>
      </c>
      <c r="L19" s="298">
        <f>H19+26</f>
        <v>44610</v>
      </c>
      <c r="M19" s="297">
        <f>H19+27</f>
        <v>44611</v>
      </c>
      <c r="N19" s="290">
        <f>H19+30</f>
        <v>44614</v>
      </c>
      <c r="O19" s="290">
        <f>H19+32</f>
        <v>44616</v>
      </c>
      <c r="P19" s="278">
        <f>H19+36</f>
        <v>44620</v>
      </c>
      <c r="Q19" s="289" t="s">
        <v>31</v>
      </c>
      <c r="R19" s="296" t="s">
        <v>31</v>
      </c>
      <c r="S19" s="296" t="s">
        <v>31</v>
      </c>
      <c r="T19" s="129" t="s">
        <v>89</v>
      </c>
    </row>
    <row r="20" spans="1:21" ht="18" customHeight="1">
      <c r="A20" s="439" t="str">
        <f>+'S.AFRICA via SIN'!A23</f>
        <v>HANSA OSTERBURG</v>
      </c>
      <c r="B20" s="442" t="str">
        <f>+'S.AFRICA via SIN'!B23</f>
        <v>047S</v>
      </c>
      <c r="C20" s="441">
        <f>+'S.AFRICA via SIN'!C23</f>
        <v>44577</v>
      </c>
      <c r="D20" s="419" t="str">
        <f>+'S.AFRICA via SIN'!D23</f>
        <v>MON</v>
      </c>
      <c r="E20" s="571">
        <f>+C20+2</f>
        <v>44579</v>
      </c>
      <c r="F20" s="529" t="s">
        <v>212</v>
      </c>
      <c r="G20" s="558" t="s">
        <v>213</v>
      </c>
      <c r="H20" s="561">
        <f>+H17+7</f>
        <v>44584</v>
      </c>
      <c r="I20" s="561" t="s">
        <v>31</v>
      </c>
      <c r="J20" s="559">
        <f>H20+24</f>
        <v>44608</v>
      </c>
      <c r="K20" s="560">
        <f>H20+26</f>
        <v>44610</v>
      </c>
      <c r="L20" s="561">
        <f>H20+28</f>
        <v>44612</v>
      </c>
      <c r="M20" s="560">
        <f>H20+29</f>
        <v>44613</v>
      </c>
      <c r="N20" s="561" t="s">
        <v>31</v>
      </c>
      <c r="O20" s="561" t="s">
        <v>31</v>
      </c>
      <c r="P20" s="562" t="s">
        <v>31</v>
      </c>
      <c r="Q20" s="559" t="s">
        <v>31</v>
      </c>
      <c r="R20" s="559">
        <f>H20+30</f>
        <v>44614</v>
      </c>
      <c r="S20" s="563">
        <f>H20+29</f>
        <v>44613</v>
      </c>
      <c r="T20" s="165" t="s">
        <v>90</v>
      </c>
    </row>
    <row r="21" spans="1:21" ht="18" customHeight="1">
      <c r="A21" s="545" t="str">
        <f>+'S.AFRICA via SIN'!A24</f>
        <v>SINAR SUNDA</v>
      </c>
      <c r="B21" s="546" t="str">
        <f>+'S.AFRICA via SIN'!B24</f>
        <v>131S</v>
      </c>
      <c r="C21" s="547">
        <f>+'S.AFRICA via SIN'!C24</f>
        <v>44577</v>
      </c>
      <c r="D21" s="542" t="str">
        <f>+'S.AFRICA via SIN'!D24</f>
        <v>MON</v>
      </c>
      <c r="E21" s="542">
        <f>+C21+2</f>
        <v>44579</v>
      </c>
      <c r="F21" s="420"/>
      <c r="G21" s="565"/>
      <c r="H21" s="570"/>
      <c r="I21" s="283"/>
      <c r="J21" s="280"/>
      <c r="K21" s="282"/>
      <c r="L21" s="280"/>
      <c r="M21" s="282"/>
      <c r="N21" s="283"/>
      <c r="O21" s="283"/>
      <c r="P21" s="283"/>
      <c r="Q21" s="283"/>
      <c r="R21" s="280"/>
      <c r="S21" s="284"/>
      <c r="T21" s="266"/>
      <c r="U21"/>
    </row>
    <row r="22" spans="1:21" ht="18" customHeight="1">
      <c r="A22" s="395">
        <f>+'S.AFRICA via SIN'!A27</f>
        <v>0</v>
      </c>
      <c r="B22" s="395">
        <f>+'S.AFRICA via SIN'!B27</f>
        <v>0</v>
      </c>
      <c r="C22" s="332">
        <v>44617</v>
      </c>
      <c r="D22" s="387" t="s">
        <v>38</v>
      </c>
      <c r="E22" s="332">
        <v>44658</v>
      </c>
      <c r="F22" s="501"/>
      <c r="G22" s="502"/>
      <c r="H22" s="569"/>
      <c r="I22" s="504"/>
      <c r="J22" s="504"/>
      <c r="K22" s="504"/>
      <c r="L22" s="504"/>
      <c r="M22" s="504"/>
      <c r="N22" s="504"/>
      <c r="O22" s="504"/>
      <c r="P22" s="505"/>
      <c r="Q22" s="504"/>
      <c r="R22" s="506"/>
      <c r="S22" s="507"/>
      <c r="T22" s="239"/>
    </row>
    <row r="23" spans="1:21" ht="18" customHeight="1">
      <c r="A23" s="326" t="str">
        <f>+'S.AFRICA via SIN'!A28</f>
        <v>SANTA LOUKIA</v>
      </c>
      <c r="B23" s="438" t="str">
        <f>+'S.AFRICA via SIN'!B28</f>
        <v>210S</v>
      </c>
      <c r="C23" s="440">
        <f>+'S.AFRICA via SIN'!C28</f>
        <v>44948</v>
      </c>
      <c r="D23" s="388" t="s">
        <v>118</v>
      </c>
      <c r="E23" s="524">
        <f>C23+2</f>
        <v>44950</v>
      </c>
      <c r="F23" s="381" t="s">
        <v>206</v>
      </c>
      <c r="G23" s="397" t="s">
        <v>207</v>
      </c>
      <c r="H23" s="289">
        <f>+H19+7</f>
        <v>44591</v>
      </c>
      <c r="I23" s="297">
        <f>H23+23</f>
        <v>44614</v>
      </c>
      <c r="J23" s="296" t="s">
        <v>31</v>
      </c>
      <c r="K23" s="297">
        <f>H23+24</f>
        <v>44615</v>
      </c>
      <c r="L23" s="298">
        <f>H23+26</f>
        <v>44617</v>
      </c>
      <c r="M23" s="297">
        <f>H23+27</f>
        <v>44618</v>
      </c>
      <c r="N23" s="290">
        <f>H23+30</f>
        <v>44621</v>
      </c>
      <c r="O23" s="290">
        <f>H23+32</f>
        <v>44623</v>
      </c>
      <c r="P23" s="278">
        <f>H23+36</f>
        <v>44627</v>
      </c>
      <c r="Q23" s="289" t="s">
        <v>31</v>
      </c>
      <c r="R23" s="296" t="s">
        <v>31</v>
      </c>
      <c r="S23" s="296" t="s">
        <v>31</v>
      </c>
      <c r="T23" s="129" t="s">
        <v>89</v>
      </c>
    </row>
    <row r="24" spans="1:21" ht="18" customHeight="1">
      <c r="A24" s="439" t="str">
        <f>+'S.AFRICA via SIN'!A29</f>
        <v>HANSA OSTERBURG</v>
      </c>
      <c r="B24" s="442" t="str">
        <f>+'S.AFRICA via SIN'!B29</f>
        <v>048S</v>
      </c>
      <c r="C24" s="441">
        <f>+'S.AFRICA via SIN'!C29</f>
        <v>44584</v>
      </c>
      <c r="D24" s="419" t="s">
        <v>37</v>
      </c>
      <c r="E24" s="571">
        <f>+C24+2</f>
        <v>44586</v>
      </c>
      <c r="F24" s="529" t="s">
        <v>214</v>
      </c>
      <c r="G24" s="558" t="s">
        <v>215</v>
      </c>
      <c r="H24" s="561">
        <f>+H20+7</f>
        <v>44591</v>
      </c>
      <c r="I24" s="560">
        <v>44227</v>
      </c>
      <c r="J24" s="559">
        <f>H24+24</f>
        <v>44615</v>
      </c>
      <c r="K24" s="560">
        <f>H24+26</f>
        <v>44617</v>
      </c>
      <c r="L24" s="561">
        <f>H24+28</f>
        <v>44619</v>
      </c>
      <c r="M24" s="560">
        <f>H24+29</f>
        <v>44620</v>
      </c>
      <c r="N24" s="561" t="s">
        <v>31</v>
      </c>
      <c r="O24" s="561" t="s">
        <v>31</v>
      </c>
      <c r="P24" s="562" t="s">
        <v>31</v>
      </c>
      <c r="Q24" s="559" t="s">
        <v>31</v>
      </c>
      <c r="R24" s="559">
        <f>H24+30</f>
        <v>44621</v>
      </c>
      <c r="S24" s="563">
        <f>H24+29</f>
        <v>44620</v>
      </c>
      <c r="T24" s="165" t="s">
        <v>90</v>
      </c>
    </row>
    <row r="25" spans="1:21" ht="18" customHeight="1">
      <c r="A25" s="545" t="str">
        <f>+'S.AFRICA via SIN'!A30</f>
        <v>CSCL LIMA</v>
      </c>
      <c r="B25" s="541" t="str">
        <f>+'S.AFRICA via SIN'!B30</f>
        <v>149S</v>
      </c>
      <c r="C25" s="547">
        <f>+'S.AFRICA via SIN'!C30</f>
        <v>44584</v>
      </c>
      <c r="D25" s="542" t="str">
        <f>+'S.AFRICA via SIN'!D30</f>
        <v>MON</v>
      </c>
      <c r="E25" s="542">
        <f>+C25+2</f>
        <v>44586</v>
      </c>
      <c r="F25" s="420"/>
      <c r="G25" s="466"/>
      <c r="H25" s="570"/>
      <c r="I25" s="281"/>
      <c r="J25" s="280"/>
      <c r="K25" s="282"/>
      <c r="L25" s="280"/>
      <c r="M25" s="282"/>
      <c r="N25" s="283"/>
      <c r="O25" s="283"/>
      <c r="P25" s="283"/>
      <c r="Q25" s="283"/>
      <c r="R25" s="280"/>
      <c r="S25" s="284"/>
      <c r="T25" s="266"/>
      <c r="U25"/>
    </row>
    <row r="26" spans="1:21" ht="18" customHeight="1">
      <c r="A26" s="549">
        <f>+'S.AFRICA via SIN'!A33</f>
        <v>0</v>
      </c>
      <c r="B26" s="549">
        <f>+'S.AFRICA via SIN'!B33</f>
        <v>0</v>
      </c>
      <c r="C26" s="590">
        <f>+'S.AFRICA via SIN'!C33</f>
        <v>0</v>
      </c>
      <c r="D26" s="387" t="s">
        <v>38</v>
      </c>
      <c r="E26" s="332">
        <v>44658</v>
      </c>
      <c r="F26" s="501"/>
      <c r="G26" s="502"/>
      <c r="H26" s="569"/>
      <c r="I26" s="504"/>
      <c r="J26" s="504"/>
      <c r="K26" s="504"/>
      <c r="L26" s="504"/>
      <c r="M26" s="504"/>
      <c r="N26" s="504"/>
      <c r="O26" s="504"/>
      <c r="P26" s="505"/>
      <c r="Q26" s="504"/>
      <c r="R26" s="506"/>
      <c r="S26" s="507"/>
      <c r="T26" s="239"/>
    </row>
    <row r="27" spans="1:21" ht="18" customHeight="1">
      <c r="A27" s="395">
        <f>+'S.AFRICA via SIN'!A34</f>
        <v>0</v>
      </c>
      <c r="B27" s="395">
        <f>+'S.AFRICA via SIN'!B34</f>
        <v>0</v>
      </c>
      <c r="C27" s="440">
        <f>+'S.AFRICA via SIN'!C34</f>
        <v>0</v>
      </c>
      <c r="D27" s="388" t="s">
        <v>118</v>
      </c>
      <c r="E27" s="524">
        <f>C27+2</f>
        <v>2</v>
      </c>
      <c r="F27" s="564"/>
      <c r="G27" s="583"/>
      <c r="H27" s="289">
        <f>+H23+7</f>
        <v>44598</v>
      </c>
      <c r="I27" s="297">
        <f>H27+23</f>
        <v>44621</v>
      </c>
      <c r="J27" s="296" t="s">
        <v>31</v>
      </c>
      <c r="K27" s="297">
        <f>H27+24</f>
        <v>44622</v>
      </c>
      <c r="L27" s="298">
        <f>H27+26</f>
        <v>44624</v>
      </c>
      <c r="M27" s="297">
        <f>H27+27</f>
        <v>44625</v>
      </c>
      <c r="N27" s="290">
        <f>H27+30</f>
        <v>44628</v>
      </c>
      <c r="O27" s="290">
        <f>H27+32</f>
        <v>44630</v>
      </c>
      <c r="P27" s="278">
        <f>H27+36</f>
        <v>44634</v>
      </c>
      <c r="Q27" s="289" t="s">
        <v>31</v>
      </c>
      <c r="R27" s="296" t="s">
        <v>31</v>
      </c>
      <c r="S27" s="296" t="s">
        <v>31</v>
      </c>
      <c r="T27" s="129" t="s">
        <v>89</v>
      </c>
    </row>
    <row r="28" spans="1:21" ht="18" customHeight="1">
      <c r="A28" s="395">
        <f>+'S.AFRICA via SIN'!A35</f>
        <v>0</v>
      </c>
      <c r="B28" s="395">
        <f>+'S.AFRICA via SIN'!B35</f>
        <v>0</v>
      </c>
      <c r="C28" s="441">
        <f>+'S.AFRICA via SIN'!C35</f>
        <v>0</v>
      </c>
      <c r="D28" s="419" t="s">
        <v>37</v>
      </c>
      <c r="E28" s="571">
        <f>+C28+2</f>
        <v>2</v>
      </c>
      <c r="F28" s="529"/>
      <c r="G28" s="558"/>
      <c r="H28" s="561">
        <f>+H24+7</f>
        <v>44598</v>
      </c>
      <c r="I28" s="560">
        <v>44227</v>
      </c>
      <c r="J28" s="559">
        <f>H28+24</f>
        <v>44622</v>
      </c>
      <c r="K28" s="560">
        <f>H28+26</f>
        <v>44624</v>
      </c>
      <c r="L28" s="561">
        <f>H28+28</f>
        <v>44626</v>
      </c>
      <c r="M28" s="560">
        <f>H28+29</f>
        <v>44627</v>
      </c>
      <c r="N28" s="561" t="s">
        <v>31</v>
      </c>
      <c r="O28" s="561" t="s">
        <v>31</v>
      </c>
      <c r="P28" s="562" t="s">
        <v>31</v>
      </c>
      <c r="Q28" s="559" t="s">
        <v>31</v>
      </c>
      <c r="R28" s="559">
        <f>H28+30</f>
        <v>44628</v>
      </c>
      <c r="S28" s="563">
        <f>H28+29</f>
        <v>44627</v>
      </c>
      <c r="T28" s="165" t="s">
        <v>90</v>
      </c>
    </row>
    <row r="29" spans="1:21" ht="18" customHeight="1">
      <c r="A29" s="589">
        <f>+'S.AFRICA via SIN'!A36</f>
        <v>0</v>
      </c>
      <c r="B29" s="592">
        <f>+'S.AFRICA via SIN'!B36</f>
        <v>0</v>
      </c>
      <c r="C29" s="591">
        <f>+'S.AFRICA via SIN'!C36</f>
        <v>0</v>
      </c>
      <c r="D29" s="542" t="str">
        <f>+'S.AFRICA via SIN'!D36</f>
        <v>MON</v>
      </c>
      <c r="E29" s="542">
        <f>+C29+2</f>
        <v>2</v>
      </c>
      <c r="F29" s="420"/>
      <c r="G29" s="466"/>
      <c r="H29" s="570"/>
      <c r="I29" s="281"/>
      <c r="J29" s="280"/>
      <c r="K29" s="282"/>
      <c r="L29" s="280"/>
      <c r="M29" s="282"/>
      <c r="N29" s="283"/>
      <c r="O29" s="283"/>
      <c r="P29" s="283"/>
      <c r="Q29" s="283"/>
      <c r="R29" s="280"/>
      <c r="S29" s="284"/>
      <c r="T29" s="266"/>
      <c r="U29"/>
    </row>
    <row r="30" spans="1:21">
      <c r="O30" s="144"/>
    </row>
    <row r="31" spans="1:21">
      <c r="S31" s="148" t="s">
        <v>32</v>
      </c>
    </row>
    <row r="32" spans="1:21" ht="15">
      <c r="A32" s="139" t="s">
        <v>33</v>
      </c>
      <c r="B32" s="139"/>
      <c r="C32" s="145"/>
      <c r="D32" s="146"/>
      <c r="E32" s="146"/>
      <c r="F32" s="147"/>
      <c r="G32" s="147"/>
      <c r="H32" s="147"/>
    </row>
    <row r="33" spans="1:19" ht="15">
      <c r="A33" s="333" t="s">
        <v>115</v>
      </c>
      <c r="B33" s="149"/>
      <c r="C33" s="161"/>
      <c r="D33" s="150"/>
      <c r="E33" s="150"/>
      <c r="F33" s="81"/>
      <c r="G33" s="225"/>
      <c r="H33" s="147"/>
      <c r="S33" s="60"/>
    </row>
    <row r="34" spans="1:19" ht="15">
      <c r="A34" s="259" t="s">
        <v>73</v>
      </c>
      <c r="B34" s="149"/>
      <c r="C34" s="161"/>
      <c r="D34" s="150"/>
      <c r="E34" s="150"/>
      <c r="F34" s="81"/>
      <c r="G34" s="225"/>
      <c r="H34" s="147"/>
      <c r="S34" s="60"/>
    </row>
    <row r="35" spans="1:19" ht="15">
      <c r="A35" s="1" t="s">
        <v>74</v>
      </c>
      <c r="B35" s="151"/>
      <c r="C35" s="152"/>
      <c r="D35" s="150"/>
      <c r="E35" s="150"/>
      <c r="F35" s="80"/>
      <c r="G35" s="223"/>
      <c r="H35" s="153"/>
      <c r="S35" s="60"/>
    </row>
    <row r="36" spans="1:19" ht="15">
      <c r="A36" s="140"/>
      <c r="B36" s="149"/>
      <c r="C36" s="161"/>
      <c r="D36" s="150"/>
      <c r="E36" s="150"/>
      <c r="F36" s="81"/>
      <c r="G36" s="225"/>
      <c r="H36" s="147"/>
      <c r="S36" s="60"/>
    </row>
    <row r="37" spans="1:19" ht="15">
      <c r="A37" s="141" t="s">
        <v>99</v>
      </c>
      <c r="B37" s="154"/>
      <c r="C37" s="162"/>
      <c r="D37" s="155"/>
      <c r="E37" s="156"/>
      <c r="F37" s="157"/>
      <c r="G37" s="237"/>
      <c r="H37" s="153"/>
      <c r="S37" s="60"/>
    </row>
    <row r="38" spans="1:19" ht="15">
      <c r="A38" s="141" t="s">
        <v>98</v>
      </c>
      <c r="B38" s="158"/>
      <c r="C38" s="159"/>
      <c r="D38" s="160"/>
      <c r="E38" s="163"/>
      <c r="F38" s="80"/>
      <c r="G38" s="223"/>
      <c r="H38" s="147"/>
      <c r="S38" s="60"/>
    </row>
    <row r="39" spans="1:19">
      <c r="S39" s="60"/>
    </row>
    <row r="42" spans="1:19">
      <c r="A42" s="164" t="s">
        <v>75</v>
      </c>
      <c r="B42" s="164"/>
      <c r="C42" s="164"/>
      <c r="D42" s="164"/>
      <c r="E42" s="164"/>
      <c r="F42" s="164"/>
      <c r="G42" s="238"/>
      <c r="H42" s="164"/>
      <c r="I42" s="164"/>
      <c r="J42" s="164"/>
      <c r="K42" s="164"/>
      <c r="L42" s="164"/>
      <c r="M42" s="164"/>
      <c r="N42" s="164"/>
      <c r="O42" s="164"/>
      <c r="P42" s="164"/>
      <c r="Q42" s="164"/>
    </row>
  </sheetData>
  <mergeCells count="7">
    <mergeCell ref="B1:S1"/>
    <mergeCell ref="B2:S2"/>
    <mergeCell ref="A8:B9"/>
    <mergeCell ref="F8:G8"/>
    <mergeCell ref="I8:S8"/>
    <mergeCell ref="F9:G9"/>
    <mergeCell ref="C8:D8"/>
  </mergeCells>
  <hyperlinks>
    <hyperlink ref="A7" location="MENU!A1" display="BACK TO MENU" xr:uid="{00000000-0004-0000-0700-000000000000}"/>
  </hyperlinks>
  <pageMargins left="0" right="0" top="0" bottom="0" header="0" footer="0"/>
  <pageSetup paperSize="9" scale="5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W41"/>
  <sheetViews>
    <sheetView showGridLines="0" zoomScale="80" zoomScaleNormal="80" zoomScaleSheetLayoutView="80" workbookViewId="0">
      <selection activeCell="O24" sqref="O24"/>
    </sheetView>
  </sheetViews>
  <sheetFormatPr defaultColWidth="8" defaultRowHeight="14.25"/>
  <cols>
    <col min="1" max="1" width="22.109375" style="135" customWidth="1"/>
    <col min="2" max="2" width="14.21875" style="135" customWidth="1"/>
    <col min="3" max="3" width="8" style="130" bestFit="1" customWidth="1"/>
    <col min="4" max="4" width="6.33203125" style="130" customWidth="1"/>
    <col min="5" max="5" width="9.21875" style="130" customWidth="1"/>
    <col min="6" max="6" width="25.109375" style="131" customWidth="1"/>
    <col min="7" max="7" width="15.109375" style="135" customWidth="1"/>
    <col min="8" max="8" width="15.6640625" style="130" bestFit="1" customWidth="1"/>
    <col min="9" max="9" width="10.6640625" style="130" bestFit="1" customWidth="1"/>
    <col min="10" max="10" width="16.77734375" style="130" customWidth="1"/>
    <col min="11" max="11" width="8.21875" style="130" bestFit="1" customWidth="1"/>
    <col min="12" max="12" width="5.109375" style="130" bestFit="1" customWidth="1"/>
    <col min="13" max="13" width="5.21875" style="130" bestFit="1" customWidth="1"/>
    <col min="14" max="14" width="4.6640625" style="130" bestFit="1" customWidth="1"/>
    <col min="15" max="16384" width="8" style="130"/>
  </cols>
  <sheetData>
    <row r="1" spans="1:11" ht="18">
      <c r="B1" s="648" t="s">
        <v>0</v>
      </c>
      <c r="C1" s="648"/>
      <c r="D1" s="648"/>
      <c r="E1" s="648"/>
      <c r="F1" s="648"/>
      <c r="G1" s="648"/>
      <c r="H1" s="648"/>
      <c r="I1" s="648"/>
      <c r="J1" s="648"/>
    </row>
    <row r="2" spans="1:11" ht="18">
      <c r="B2" s="649" t="s">
        <v>7</v>
      </c>
      <c r="C2" s="649"/>
      <c r="D2" s="649"/>
      <c r="E2" s="649"/>
      <c r="F2" s="649"/>
      <c r="G2" s="649"/>
      <c r="H2" s="649"/>
      <c r="I2" s="649"/>
      <c r="J2" s="649"/>
    </row>
    <row r="3" spans="1:11" ht="15">
      <c r="A3" s="130"/>
      <c r="B3" s="138"/>
      <c r="C3" s="138"/>
      <c r="D3" s="138"/>
      <c r="E3" s="138"/>
      <c r="F3" s="136"/>
      <c r="G3" s="251"/>
      <c r="H3" s="138"/>
      <c r="I3" s="138"/>
      <c r="J3" s="138"/>
    </row>
    <row r="4" spans="1:11" ht="15">
      <c r="A4" s="183"/>
      <c r="B4" s="138"/>
      <c r="C4" s="138"/>
      <c r="D4" s="138"/>
      <c r="E4" s="138"/>
      <c r="F4" s="136"/>
      <c r="G4" s="251"/>
      <c r="H4" s="138"/>
      <c r="I4" s="138"/>
      <c r="J4" s="138"/>
    </row>
    <row r="5" spans="1:11" ht="15">
      <c r="A5" s="183"/>
      <c r="B5" s="138"/>
      <c r="C5" s="138"/>
      <c r="D5" s="138"/>
      <c r="E5" s="138"/>
      <c r="F5" s="136"/>
      <c r="G5" s="251"/>
      <c r="H5" s="138"/>
      <c r="I5" s="138"/>
      <c r="J5" s="138"/>
    </row>
    <row r="6" spans="1:11" ht="15">
      <c r="A6" s="183"/>
      <c r="B6" s="138"/>
      <c r="C6" s="138"/>
      <c r="D6" s="138"/>
      <c r="E6" s="138"/>
      <c r="F6" s="136"/>
      <c r="G6" s="251"/>
      <c r="H6" s="138"/>
      <c r="I6" s="138"/>
      <c r="J6" s="138"/>
    </row>
    <row r="7" spans="1:11" ht="15">
      <c r="A7" s="183" t="s">
        <v>14</v>
      </c>
      <c r="B7" s="176"/>
      <c r="C7" s="132"/>
      <c r="D7" s="132"/>
      <c r="E7" s="132"/>
      <c r="F7" s="256"/>
      <c r="G7" s="176"/>
      <c r="H7" s="177"/>
      <c r="I7" s="133"/>
      <c r="J7" s="134"/>
    </row>
    <row r="8" spans="1:11" ht="15" customHeight="1">
      <c r="A8" s="632" t="s">
        <v>116</v>
      </c>
      <c r="B8" s="633"/>
      <c r="C8" s="646" t="s">
        <v>17</v>
      </c>
      <c r="D8" s="647"/>
      <c r="E8" s="249" t="s">
        <v>18</v>
      </c>
      <c r="F8" s="651" t="s">
        <v>19</v>
      </c>
      <c r="G8" s="651"/>
      <c r="H8" s="323" t="s">
        <v>60</v>
      </c>
      <c r="I8" s="652" t="s">
        <v>18</v>
      </c>
      <c r="J8" s="653"/>
    </row>
    <row r="9" spans="1:11" ht="15">
      <c r="A9" s="634"/>
      <c r="B9" s="650"/>
      <c r="C9" s="405" t="s">
        <v>21</v>
      </c>
      <c r="D9" s="414"/>
      <c r="E9" s="244" t="s">
        <v>61</v>
      </c>
      <c r="F9" s="654" t="s">
        <v>80</v>
      </c>
      <c r="G9" s="654"/>
      <c r="H9" s="536" t="s">
        <v>18</v>
      </c>
      <c r="I9" s="250" t="s">
        <v>88</v>
      </c>
      <c r="J9" s="279" t="s">
        <v>106</v>
      </c>
    </row>
    <row r="10" spans="1:11" ht="15">
      <c r="A10" s="395">
        <f>+'S.AFRICA via SIN'!A9</f>
        <v>0</v>
      </c>
      <c r="B10" s="549">
        <f>+'S.AFRICA via SIN'!B9</f>
        <v>0</v>
      </c>
      <c r="C10" s="550"/>
      <c r="D10" s="553"/>
      <c r="E10" s="550"/>
      <c r="F10" s="548" t="s">
        <v>152</v>
      </c>
      <c r="G10" s="534" t="s">
        <v>216</v>
      </c>
      <c r="H10" s="531">
        <v>44568</v>
      </c>
      <c r="I10" s="531">
        <f>H10+12</f>
        <v>44580</v>
      </c>
      <c r="J10" s="535" t="s">
        <v>31</v>
      </c>
      <c r="K10" s="263" t="s">
        <v>105</v>
      </c>
    </row>
    <row r="11" spans="1:11" ht="15">
      <c r="A11" s="326" t="str">
        <f>+'S.AFRICA via SIN'!A10</f>
        <v>CAPE FAWLEY</v>
      </c>
      <c r="B11" s="438" t="str">
        <f>+'S.AFRICA via SIN'!B10</f>
        <v>089S</v>
      </c>
      <c r="C11" s="440">
        <f>+'S.AFRICA via SIN'!C10</f>
        <v>44927</v>
      </c>
      <c r="D11" s="554" t="s">
        <v>38</v>
      </c>
      <c r="E11" s="384">
        <f>C11+2</f>
        <v>44929</v>
      </c>
      <c r="F11" s="576" t="s">
        <v>222</v>
      </c>
      <c r="G11" s="383" t="s">
        <v>223</v>
      </c>
      <c r="H11" s="532">
        <v>44571</v>
      </c>
      <c r="I11" s="315" t="s">
        <v>31</v>
      </c>
      <c r="J11" s="316">
        <f>+H11+19</f>
        <v>44590</v>
      </c>
      <c r="K11" s="170" t="s">
        <v>109</v>
      </c>
    </row>
    <row r="12" spans="1:11" ht="15">
      <c r="A12" s="439" t="str">
        <f>+'S.AFRICA via SIN'!A11</f>
        <v>HANSA OSTERBURG</v>
      </c>
      <c r="B12" s="442" t="str">
        <f>+'S.AFRICA via SIN'!B11</f>
        <v>045S</v>
      </c>
      <c r="C12" s="441">
        <f>+'S.AFRICA via SIN'!C11</f>
        <v>44563</v>
      </c>
      <c r="D12" s="555" t="str">
        <f>+'S.AFRICA via SIN'!D11</f>
        <v>MON</v>
      </c>
      <c r="E12" s="555">
        <f>+'S.AFRICA via SIN'!E11</f>
        <v>44565</v>
      </c>
      <c r="F12" s="421"/>
      <c r="G12" s="383"/>
      <c r="H12" s="532"/>
      <c r="I12" s="315"/>
      <c r="J12" s="316"/>
      <c r="K12" s="170"/>
    </row>
    <row r="13" spans="1:11" ht="15">
      <c r="A13" s="545" t="str">
        <f>+'S.AFRICA via SIN'!A12</f>
        <v>SINAR SUNDA</v>
      </c>
      <c r="B13" s="546" t="str">
        <f>+'S.AFRICA via SIN'!B12</f>
        <v>130S</v>
      </c>
      <c r="C13" s="547">
        <f>+'S.AFRICA via SIN'!C12</f>
        <v>44563</v>
      </c>
      <c r="D13" s="556" t="s">
        <v>37</v>
      </c>
      <c r="E13" s="452">
        <f>+C13+2</f>
        <v>44565</v>
      </c>
      <c r="F13" s="453"/>
      <c r="G13" s="454"/>
      <c r="H13" s="533"/>
      <c r="I13" s="455"/>
      <c r="J13" s="456"/>
      <c r="K13" s="170"/>
    </row>
    <row r="14" spans="1:11" ht="15">
      <c r="A14" s="395">
        <f>+'S.AFRICA via SIN'!A15</f>
        <v>0</v>
      </c>
      <c r="B14" s="549">
        <f>+'S.AFRICA via SIN'!B15</f>
        <v>0</v>
      </c>
      <c r="C14" s="550">
        <v>44603</v>
      </c>
      <c r="D14" s="553" t="s">
        <v>122</v>
      </c>
      <c r="E14" s="550"/>
      <c r="F14" s="548" t="s">
        <v>126</v>
      </c>
      <c r="G14" s="534" t="s">
        <v>217</v>
      </c>
      <c r="H14" s="531">
        <f>+H10+7</f>
        <v>44575</v>
      </c>
      <c r="I14" s="531">
        <f>H14+12</f>
        <v>44587</v>
      </c>
      <c r="J14" s="535" t="s">
        <v>31</v>
      </c>
      <c r="K14" s="263" t="s">
        <v>105</v>
      </c>
    </row>
    <row r="15" spans="1:11" ht="15">
      <c r="A15" s="326" t="str">
        <f>+'S.AFRICA via SIN'!A16</f>
        <v>SANTA LOUKIA</v>
      </c>
      <c r="B15" s="438" t="str">
        <f>+'S.AFRICA via SIN'!B16</f>
        <v>209S</v>
      </c>
      <c r="C15" s="440">
        <f>+'S.AFRICA via SIN'!C16</f>
        <v>44934</v>
      </c>
      <c r="D15" s="554" t="s">
        <v>38</v>
      </c>
      <c r="E15" s="384">
        <f>C15+2</f>
        <v>44936</v>
      </c>
      <c r="F15" s="576" t="s">
        <v>224</v>
      </c>
      <c r="G15" s="383" t="s">
        <v>221</v>
      </c>
      <c r="H15" s="532">
        <f>+H11+7</f>
        <v>44578</v>
      </c>
      <c r="I15" s="315" t="s">
        <v>31</v>
      </c>
      <c r="J15" s="316">
        <f>+H15+19</f>
        <v>44597</v>
      </c>
      <c r="K15" s="170" t="s">
        <v>109</v>
      </c>
    </row>
    <row r="16" spans="1:11" ht="15">
      <c r="A16" s="439" t="str">
        <f>+'S.AFRICA via SIN'!A17</f>
        <v>HANSA OSTERBURG</v>
      </c>
      <c r="B16" s="442" t="str">
        <f>+'S.AFRICA via SIN'!B17</f>
        <v>046S</v>
      </c>
      <c r="C16" s="441">
        <f>+'S.AFRICA via SIN'!C17</f>
        <v>44570</v>
      </c>
      <c r="D16" s="555" t="str">
        <f>+'S.AFRICA via SIN'!D18</f>
        <v>MON</v>
      </c>
      <c r="E16" s="555">
        <f>+'S.AFRICA via SIN'!E18</f>
        <v>44572</v>
      </c>
      <c r="F16" s="421"/>
      <c r="G16" s="383"/>
      <c r="H16" s="532"/>
      <c r="I16" s="315"/>
      <c r="J16" s="316"/>
      <c r="K16" s="170"/>
    </row>
    <row r="17" spans="1:12" ht="15">
      <c r="A17" s="545" t="str">
        <f>+'S.AFRICA via SIN'!A18</f>
        <v>CSCL LIMA</v>
      </c>
      <c r="B17" s="546" t="str">
        <f>+'S.AFRICA via SIN'!B18</f>
        <v>148S</v>
      </c>
      <c r="C17" s="547">
        <f>+'S.AFRICA via SIN'!C18</f>
        <v>44570</v>
      </c>
      <c r="D17" s="556" t="s">
        <v>37</v>
      </c>
      <c r="E17" s="452">
        <f>C17+2</f>
        <v>44572</v>
      </c>
      <c r="F17" s="453"/>
      <c r="G17" s="454"/>
      <c r="H17" s="533"/>
      <c r="I17" s="455"/>
      <c r="J17" s="456"/>
      <c r="K17" s="170"/>
    </row>
    <row r="18" spans="1:12" ht="15">
      <c r="A18" s="395">
        <f>+'S.AFRICA via SIN'!A21</f>
        <v>0</v>
      </c>
      <c r="B18" s="549">
        <f>+'S.AFRICA via SIN'!B21</f>
        <v>0</v>
      </c>
      <c r="C18" s="550"/>
      <c r="D18" s="553"/>
      <c r="E18" s="550"/>
      <c r="F18" s="585" t="s">
        <v>218</v>
      </c>
      <c r="G18" s="534" t="s">
        <v>219</v>
      </c>
      <c r="H18" s="531">
        <f>+H14+7</f>
        <v>44582</v>
      </c>
      <c r="I18" s="531">
        <f>H18+12</f>
        <v>44594</v>
      </c>
      <c r="J18" s="535" t="s">
        <v>31</v>
      </c>
      <c r="K18" s="263" t="s">
        <v>105</v>
      </c>
    </row>
    <row r="19" spans="1:12" ht="15">
      <c r="A19" s="326" t="str">
        <f>+'S.AFRICA via SIN'!A22</f>
        <v>CAPE FAWLEY</v>
      </c>
      <c r="B19" s="438" t="str">
        <f>+'S.AFRICA via SIN'!B22</f>
        <v>090S</v>
      </c>
      <c r="C19" s="440">
        <f>+'S.AFRICA via SIN'!C22</f>
        <v>44941</v>
      </c>
      <c r="D19" s="554" t="s">
        <v>118</v>
      </c>
      <c r="E19" s="384">
        <f>C19+2</f>
        <v>44943</v>
      </c>
      <c r="F19" s="576" t="s">
        <v>225</v>
      </c>
      <c r="G19" s="383" t="s">
        <v>226</v>
      </c>
      <c r="H19" s="532">
        <v>44894</v>
      </c>
      <c r="I19" s="315" t="s">
        <v>31</v>
      </c>
      <c r="J19" s="316">
        <f>+H19+19</f>
        <v>44913</v>
      </c>
      <c r="K19" s="170" t="s">
        <v>109</v>
      </c>
    </row>
    <row r="20" spans="1:12" ht="15">
      <c r="A20" s="439" t="str">
        <f>+'S.AFRICA via SIN'!A23</f>
        <v>HANSA OSTERBURG</v>
      </c>
      <c r="B20" s="442" t="str">
        <f>+'S.AFRICA via SIN'!B23</f>
        <v>047S</v>
      </c>
      <c r="C20" s="441">
        <f>+'S.AFRICA via SIN'!C23</f>
        <v>44577</v>
      </c>
      <c r="D20" s="555" t="str">
        <f>+'S.AFRICA via SIN'!D22</f>
        <v>SUN</v>
      </c>
      <c r="E20" s="555">
        <f>+'S.AFRICA via SIN'!E22</f>
        <v>44943</v>
      </c>
      <c r="F20" s="421"/>
      <c r="G20" s="383"/>
      <c r="H20" s="532"/>
      <c r="I20" s="315"/>
      <c r="J20" s="316"/>
      <c r="K20" s="170"/>
    </row>
    <row r="21" spans="1:12" ht="15">
      <c r="A21" s="545" t="str">
        <f>+'S.AFRICA via SIN'!A24</f>
        <v>SINAR SUNDA</v>
      </c>
      <c r="B21" s="546" t="str">
        <f>+'S.AFRICA via SIN'!B24</f>
        <v>131S</v>
      </c>
      <c r="C21" s="547">
        <f>+'S.AFRICA via SIN'!C24</f>
        <v>44577</v>
      </c>
      <c r="D21" s="556" t="s">
        <v>37</v>
      </c>
      <c r="E21" s="452">
        <f>C21+2</f>
        <v>44579</v>
      </c>
      <c r="F21" s="453"/>
      <c r="G21" s="454"/>
      <c r="H21" s="533"/>
      <c r="I21" s="455"/>
      <c r="J21" s="456"/>
      <c r="K21" s="170"/>
    </row>
    <row r="22" spans="1:12" ht="15">
      <c r="A22" s="395">
        <f>+'S.AFRICA via SIN'!A27</f>
        <v>0</v>
      </c>
      <c r="B22" s="549">
        <f>+'S.AFRICA via SIN'!B27</f>
        <v>0</v>
      </c>
      <c r="C22" s="550">
        <v>44603</v>
      </c>
      <c r="D22" s="553" t="s">
        <v>122</v>
      </c>
      <c r="E22" s="550"/>
      <c r="F22" s="548" t="s">
        <v>220</v>
      </c>
      <c r="G22" s="534" t="s">
        <v>221</v>
      </c>
      <c r="H22" s="531">
        <f>+H18+7</f>
        <v>44589</v>
      </c>
      <c r="I22" s="531">
        <f>H22+12</f>
        <v>44601</v>
      </c>
      <c r="J22" s="535" t="s">
        <v>31</v>
      </c>
      <c r="K22" s="263" t="s">
        <v>105</v>
      </c>
    </row>
    <row r="23" spans="1:12" ht="15">
      <c r="A23" s="326" t="str">
        <f>+'S.AFRICA via SIN'!A28</f>
        <v>SANTA LOUKIA</v>
      </c>
      <c r="B23" s="438" t="str">
        <f>+'S.AFRICA via SIN'!B28</f>
        <v>210S</v>
      </c>
      <c r="C23" s="440">
        <f>+'S.AFRICA via SIN'!C28</f>
        <v>44948</v>
      </c>
      <c r="D23" s="554" t="s">
        <v>38</v>
      </c>
      <c r="E23" s="384">
        <f>C23+2</f>
        <v>44950</v>
      </c>
      <c r="F23" s="421" t="s">
        <v>153</v>
      </c>
      <c r="G23" s="383" t="s">
        <v>227</v>
      </c>
      <c r="H23" s="532">
        <f>+H19+7</f>
        <v>44901</v>
      </c>
      <c r="I23" s="315" t="s">
        <v>31</v>
      </c>
      <c r="J23" s="316">
        <f>+H23+19</f>
        <v>44920</v>
      </c>
      <c r="K23" s="170" t="s">
        <v>109</v>
      </c>
    </row>
    <row r="24" spans="1:12" ht="15">
      <c r="A24" s="439" t="str">
        <f>+'S.AFRICA via SIN'!A29</f>
        <v>HANSA OSTERBURG</v>
      </c>
      <c r="B24" s="442" t="str">
        <f>+'S.AFRICA via SIN'!B29</f>
        <v>048S</v>
      </c>
      <c r="C24" s="441">
        <f>+'S.AFRICA via SIN'!C29</f>
        <v>44584</v>
      </c>
      <c r="D24" s="555" t="str">
        <f>+'S.AFRICA via SIN'!D30</f>
        <v>MON</v>
      </c>
      <c r="E24" s="555">
        <f>+C24+2</f>
        <v>44586</v>
      </c>
      <c r="F24" s="421"/>
      <c r="G24" s="383"/>
      <c r="H24" s="532"/>
      <c r="I24" s="315"/>
      <c r="J24" s="316"/>
      <c r="K24" s="170"/>
    </row>
    <row r="25" spans="1:12" ht="15">
      <c r="A25" s="545" t="str">
        <f>+'S.AFRICA via SIN'!A30</f>
        <v>CSCL LIMA</v>
      </c>
      <c r="B25" s="541" t="str">
        <f>+'S.AFRICA via SIN'!B30</f>
        <v>149S</v>
      </c>
      <c r="C25" s="547">
        <f>+'S.AFRICA via SIN'!C30</f>
        <v>44584</v>
      </c>
      <c r="D25" s="556" t="s">
        <v>37</v>
      </c>
      <c r="E25" s="452">
        <f>C25+2</f>
        <v>44586</v>
      </c>
      <c r="F25" s="453"/>
      <c r="G25" s="454"/>
      <c r="H25" s="533"/>
      <c r="I25" s="455"/>
      <c r="J25" s="456"/>
      <c r="K25" s="170"/>
    </row>
    <row r="26" spans="1:12" ht="15">
      <c r="A26" s="549">
        <f>+'S.AFRICA via SIN'!A33</f>
        <v>0</v>
      </c>
      <c r="B26" s="588">
        <f>+'S.AFRICA via SIN'!B33</f>
        <v>0</v>
      </c>
      <c r="C26" s="550">
        <v>44603</v>
      </c>
      <c r="D26" s="553" t="s">
        <v>122</v>
      </c>
      <c r="E26" s="550"/>
      <c r="F26" s="585"/>
      <c r="G26" s="534"/>
      <c r="H26" s="531">
        <f>+H22+7</f>
        <v>44596</v>
      </c>
      <c r="I26" s="531">
        <f>H26+12</f>
        <v>44608</v>
      </c>
      <c r="J26" s="535" t="s">
        <v>31</v>
      </c>
      <c r="K26" s="263" t="s">
        <v>105</v>
      </c>
    </row>
    <row r="27" spans="1:12" ht="15">
      <c r="A27" s="395">
        <f>+'S.AFRICA via SIN'!A34</f>
        <v>0</v>
      </c>
      <c r="B27" s="593">
        <f>+'S.AFRICA via SIN'!B34</f>
        <v>0</v>
      </c>
      <c r="C27" s="440">
        <f>+'S.AMERICA via SIN'!C27</f>
        <v>0</v>
      </c>
      <c r="D27" s="554" t="s">
        <v>38</v>
      </c>
      <c r="E27" s="384">
        <f>C27+2</f>
        <v>2</v>
      </c>
      <c r="F27" s="576"/>
      <c r="G27" s="383"/>
      <c r="H27" s="532">
        <f>+H23+7</f>
        <v>44908</v>
      </c>
      <c r="I27" s="315" t="s">
        <v>31</v>
      </c>
      <c r="J27" s="316">
        <f>+H27+19</f>
        <v>44927</v>
      </c>
      <c r="K27" s="170" t="s">
        <v>109</v>
      </c>
    </row>
    <row r="28" spans="1:12" ht="15">
      <c r="A28" s="395">
        <f>+'S.AFRICA via SIN'!A35</f>
        <v>0</v>
      </c>
      <c r="B28" s="593">
        <f>+'S.AFRICA via SIN'!B35</f>
        <v>0</v>
      </c>
      <c r="C28" s="551">
        <f>+'S.AFRICA via SIN'!C36</f>
        <v>0</v>
      </c>
      <c r="D28" s="555" t="str">
        <f>+'S.AFRICA via SIN'!D36</f>
        <v>MON</v>
      </c>
      <c r="E28" s="555">
        <f>+'S.AFRICA via SIN'!E36</f>
        <v>2</v>
      </c>
      <c r="H28" s="532"/>
      <c r="I28" s="315"/>
      <c r="J28" s="316"/>
      <c r="K28" s="170"/>
    </row>
    <row r="29" spans="1:12" ht="15">
      <c r="A29" s="589">
        <f>+'S.AFRICA via SIN'!A36</f>
        <v>0</v>
      </c>
      <c r="B29" s="592">
        <f>+'S.AFRICA via SIN'!B36</f>
        <v>0</v>
      </c>
      <c r="C29" s="552">
        <f>+'S.AMERICA via SIN'!C28</f>
        <v>0</v>
      </c>
      <c r="D29" s="556" t="s">
        <v>37</v>
      </c>
      <c r="E29" s="452">
        <f>C29+2</f>
        <v>2</v>
      </c>
      <c r="F29" s="453"/>
      <c r="G29" s="454"/>
      <c r="H29" s="533"/>
      <c r="I29" s="455"/>
      <c r="J29" s="456"/>
      <c r="K29" s="170"/>
    </row>
    <row r="30" spans="1:12" ht="15">
      <c r="A30" s="451"/>
      <c r="B30" s="418"/>
      <c r="C30" s="443"/>
      <c r="D30" s="418"/>
      <c r="E30" s="443"/>
      <c r="F30" s="457"/>
      <c r="G30" s="458"/>
      <c r="H30" s="459"/>
      <c r="I30" s="460"/>
      <c r="J30" s="461"/>
      <c r="K30" s="380"/>
    </row>
    <row r="31" spans="1:12">
      <c r="A31" s="174"/>
      <c r="B31" s="174"/>
      <c r="C31" s="146"/>
      <c r="D31" s="146"/>
      <c r="E31" s="146"/>
      <c r="F31" s="264"/>
      <c r="G31" s="174"/>
      <c r="H31" s="146"/>
      <c r="I31" s="144"/>
      <c r="L31" s="175"/>
    </row>
    <row r="32" spans="1:12">
      <c r="A32" s="174"/>
      <c r="B32" s="174"/>
      <c r="C32" s="146"/>
      <c r="D32" s="146"/>
      <c r="E32" s="146"/>
      <c r="F32" s="264"/>
      <c r="G32" s="174"/>
      <c r="H32" s="146"/>
      <c r="I32" s="144"/>
      <c r="J32" s="148" t="s">
        <v>32</v>
      </c>
      <c r="L32" s="175"/>
    </row>
    <row r="33" spans="1:23" ht="15">
      <c r="A33" s="139" t="s">
        <v>33</v>
      </c>
      <c r="B33" s="139"/>
      <c r="C33" s="145"/>
      <c r="D33" s="146"/>
      <c r="E33" s="146"/>
      <c r="F33" s="265"/>
      <c r="G33" s="252"/>
      <c r="H33" s="147"/>
      <c r="I33" s="147"/>
      <c r="K33" s="146"/>
      <c r="L33" s="146"/>
    </row>
    <row r="34" spans="1:23" ht="15">
      <c r="A34" s="333" t="s">
        <v>115</v>
      </c>
      <c r="B34" s="171"/>
      <c r="C34" s="172"/>
      <c r="D34" s="172"/>
      <c r="E34" s="172"/>
      <c r="F34" s="265"/>
      <c r="G34" s="252"/>
      <c r="H34" s="147"/>
      <c r="I34" s="147"/>
      <c r="L34" s="131"/>
      <c r="M34" s="131"/>
      <c r="N34" s="131"/>
    </row>
    <row r="35" spans="1:23" s="110" customFormat="1" ht="15">
      <c r="A35" s="259" t="s">
        <v>73</v>
      </c>
      <c r="B35" s="168"/>
      <c r="C35" s="161"/>
      <c r="D35" s="150"/>
      <c r="E35" s="150"/>
      <c r="F35" s="173"/>
      <c r="G35" s="253"/>
      <c r="H35" s="147"/>
      <c r="Q35" s="130"/>
      <c r="R35" s="130"/>
      <c r="S35" s="130"/>
      <c r="T35" s="130"/>
      <c r="U35" s="130"/>
      <c r="V35" s="130"/>
      <c r="W35" s="130"/>
    </row>
    <row r="36" spans="1:23" s="110" customFormat="1" ht="15">
      <c r="A36" s="1" t="s">
        <v>74</v>
      </c>
      <c r="B36" s="168"/>
      <c r="C36" s="161"/>
      <c r="D36" s="150"/>
      <c r="E36" s="150"/>
      <c r="F36" s="173"/>
      <c r="G36" s="253"/>
      <c r="H36" s="147"/>
      <c r="Q36" s="130"/>
      <c r="R36" s="130"/>
      <c r="S36" s="130"/>
      <c r="T36" s="130"/>
      <c r="U36" s="130"/>
      <c r="V36" s="130"/>
      <c r="W36" s="130"/>
    </row>
    <row r="37" spans="1:23" ht="15">
      <c r="A37" s="140"/>
      <c r="B37" s="149"/>
      <c r="C37" s="161"/>
      <c r="D37" s="150"/>
      <c r="E37" s="150"/>
      <c r="F37" s="81"/>
      <c r="G37" s="254"/>
      <c r="H37" s="147"/>
      <c r="I37" s="147"/>
      <c r="K37" s="146"/>
      <c r="L37" s="146"/>
    </row>
    <row r="38" spans="1:23" ht="15">
      <c r="A38" s="141" t="s">
        <v>99</v>
      </c>
      <c r="B38" s="154"/>
      <c r="C38" s="162"/>
      <c r="D38" s="155"/>
      <c r="E38" s="156"/>
      <c r="F38" s="157"/>
      <c r="G38" s="255"/>
      <c r="H38" s="153"/>
      <c r="I38" s="153"/>
      <c r="K38" s="146"/>
      <c r="L38" s="146"/>
    </row>
    <row r="39" spans="1:23" ht="15">
      <c r="A39" s="141" t="s">
        <v>98</v>
      </c>
      <c r="B39" s="158"/>
      <c r="C39" s="159"/>
      <c r="D39" s="160"/>
      <c r="E39" s="163"/>
      <c r="F39" s="80"/>
      <c r="G39" s="220"/>
      <c r="H39" s="147"/>
      <c r="I39" s="147"/>
      <c r="K39" s="146"/>
      <c r="L39" s="146"/>
    </row>
    <row r="40" spans="1:23">
      <c r="A40" s="174"/>
      <c r="B40" s="174"/>
      <c r="C40" s="146"/>
      <c r="D40" s="146"/>
      <c r="E40" s="146"/>
      <c r="F40" s="264"/>
      <c r="G40" s="174"/>
      <c r="H40" s="146"/>
      <c r="I40" s="146"/>
      <c r="J40" s="146"/>
      <c r="K40" s="146"/>
      <c r="L40" s="146"/>
    </row>
    <row r="41" spans="1:23">
      <c r="A41" s="174"/>
      <c r="B41" s="174"/>
      <c r="C41" s="146"/>
      <c r="D41" s="146"/>
      <c r="E41" s="146"/>
      <c r="F41" s="264"/>
      <c r="G41" s="174"/>
      <c r="H41" s="146"/>
      <c r="I41" s="146"/>
      <c r="J41" s="146"/>
      <c r="K41" s="146"/>
      <c r="L41" s="146"/>
    </row>
  </sheetData>
  <mergeCells count="7">
    <mergeCell ref="B1:J1"/>
    <mergeCell ref="B2:J2"/>
    <mergeCell ref="A8:B9"/>
    <mergeCell ref="C8:D8"/>
    <mergeCell ref="F8:G8"/>
    <mergeCell ref="I8:J8"/>
    <mergeCell ref="F9:G9"/>
  </mergeCells>
  <hyperlinks>
    <hyperlink ref="A7" location="MENU!A1" display="BACK TO MENU" xr:uid="{00000000-0004-0000-0800-000000000000}"/>
  </hyperlinks>
  <printOptions horizontalCentered="1"/>
  <pageMargins left="0" right="0" top="0" bottom="0" header="0" footer="0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MENU</vt:lpstr>
      <vt:lpstr>MANZANILLO via SHA</vt:lpstr>
      <vt:lpstr>WCSA via NGB</vt:lpstr>
      <vt:lpstr>WCSA via TAO</vt:lpstr>
      <vt:lpstr>Panama+Caribbean via TAO</vt:lpstr>
      <vt:lpstr>S.AFRICA via SIN</vt:lpstr>
      <vt:lpstr>S.AMERICA via SIN</vt:lpstr>
      <vt:lpstr>EAST AFRICA via SIN</vt:lpstr>
    </vt:vector>
  </TitlesOfParts>
  <Company>Cosfi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vthang@coscon.com</dc:creator>
  <cp:lastModifiedBy>Nguyen Thi Anh Vuong (VN)</cp:lastModifiedBy>
  <cp:revision/>
  <dcterms:created xsi:type="dcterms:W3CDTF">1999-08-17T08:14:37Z</dcterms:created>
  <dcterms:modified xsi:type="dcterms:W3CDTF">2022-12-28T09:27:03Z</dcterms:modified>
</cp:coreProperties>
</file>